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Haiqa\Couple Budget Template\Modified\"/>
    </mc:Choice>
  </mc:AlternateContent>
  <xr:revisionPtr revIDLastSave="0" documentId="13_ncr:1_{87BB73B5-6526-4C43-9785-2894BAEC113C}" xr6:coauthVersionLast="47" xr6:coauthVersionMax="47" xr10:uidLastSave="{00000000-0000-0000-0000-000000000000}"/>
  <bookViews>
    <workbookView xWindow="-120" yWindow="-120" windowWidth="20730" windowHeight="11310" xr2:uid="{258635D3-392E-4496-AF97-F001F5021B7B}"/>
  </bookViews>
  <sheets>
    <sheet name="Income" sheetId="1" r:id="rId1"/>
    <sheet name="Expenses" sheetId="2" r:id="rId2"/>
    <sheet name="Budget Tracker" sheetId="3" r:id="rId3"/>
  </sheets>
  <externalReferences>
    <externalReference r:id="rId4"/>
  </externalReferences>
  <definedNames>
    <definedName name="_xlnm.Print_Area" localSheetId="2">'Budget Tracker'!$A$1:$E$55</definedName>
    <definedName name="_xlnm.Print_Area" localSheetId="1">Expenses!$A$1:$E$28</definedName>
    <definedName name="_xlnm.Print_Area" localSheetId="0">Income!$A$1:$E$54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E26" i="2"/>
  <c r="D27" i="2"/>
  <c r="E27" i="2"/>
  <c r="D24" i="1"/>
  <c r="E24" i="1"/>
  <c r="D25" i="1"/>
  <c r="E25" i="1"/>
  <c r="E25" i="2"/>
  <c r="D25" i="2"/>
  <c r="E24" i="2"/>
  <c r="D24" i="2"/>
  <c r="D18" i="2"/>
  <c r="E18" i="2"/>
  <c r="D19" i="2"/>
  <c r="E19" i="2"/>
  <c r="D20" i="2"/>
  <c r="E20" i="2"/>
  <c r="D21" i="2"/>
  <c r="E21" i="2"/>
  <c r="D22" i="2"/>
  <c r="E22" i="2"/>
  <c r="D23" i="2"/>
  <c r="E23" i="2"/>
  <c r="E21" i="1"/>
  <c r="D21" i="1"/>
  <c r="D17" i="3"/>
  <c r="D16" i="3"/>
  <c r="D15" i="3"/>
  <c r="D14" i="3"/>
  <c r="D13" i="3"/>
  <c r="D12" i="3"/>
  <c r="B17" i="3"/>
  <c r="B16" i="3"/>
  <c r="B15" i="3"/>
  <c r="B14" i="3"/>
  <c r="B13" i="3"/>
  <c r="B12" i="3"/>
  <c r="A16" i="3"/>
  <c r="A15" i="3"/>
  <c r="A14" i="3"/>
  <c r="A13" i="3"/>
  <c r="A12" i="3"/>
  <c r="C7" i="3"/>
  <c r="B7" i="3"/>
  <c r="C6" i="3"/>
  <c r="C8" i="3" s="1"/>
  <c r="B6" i="3"/>
  <c r="D22" i="1"/>
  <c r="E22" i="1"/>
  <c r="D20" i="1"/>
  <c r="E20" i="1"/>
  <c r="D23" i="1"/>
  <c r="E23" i="1"/>
  <c r="C26" i="1"/>
  <c r="B26" i="1"/>
  <c r="C28" i="2"/>
  <c r="B2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16" i="1"/>
  <c r="D16" i="1"/>
  <c r="E17" i="1"/>
  <c r="D17" i="1"/>
  <c r="E15" i="1"/>
  <c r="D15" i="1"/>
  <c r="D13" i="1"/>
  <c r="E13" i="1"/>
  <c r="D14" i="1"/>
  <c r="E14" i="1"/>
  <c r="D18" i="1"/>
  <c r="E18" i="1"/>
  <c r="E12" i="1"/>
  <c r="D12" i="1"/>
  <c r="E19" i="1"/>
  <c r="D19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28" i="2" l="1"/>
  <c r="D7" i="3"/>
  <c r="B8" i="3"/>
  <c r="E8" i="3"/>
  <c r="D6" i="3"/>
  <c r="D8" i="3" s="1"/>
  <c r="E6" i="3"/>
  <c r="E7" i="3"/>
  <c r="E26" i="1"/>
</calcChain>
</file>

<file path=xl/sharedStrings.xml><?xml version="1.0" encoding="utf-8"?>
<sst xmlns="http://schemas.openxmlformats.org/spreadsheetml/2006/main" count="74" uniqueCount="43">
  <si>
    <t>INCOME</t>
  </si>
  <si>
    <t>ESTIMATED</t>
  </si>
  <si>
    <t>ACTUAL</t>
  </si>
  <si>
    <t>TOP 5 AMOUNT</t>
  </si>
  <si>
    <t>DIFFERENCE</t>
  </si>
  <si>
    <t>Paycheck</t>
  </si>
  <si>
    <t>Investment</t>
  </si>
  <si>
    <t>Returned Purchase</t>
  </si>
  <si>
    <t>Bonus</t>
  </si>
  <si>
    <t>Interest Income</t>
  </si>
  <si>
    <t>Reimbursement</t>
  </si>
  <si>
    <t>Rental Income</t>
  </si>
  <si>
    <t>Other Income</t>
  </si>
  <si>
    <t>Total Income</t>
  </si>
  <si>
    <t>EXPENSES</t>
  </si>
  <si>
    <t>Entertainment</t>
  </si>
  <si>
    <t>Education</t>
  </si>
  <si>
    <t>Shopping</t>
  </si>
  <si>
    <t>Personal Care</t>
  </si>
  <si>
    <t>Health &amp; Fitness</t>
  </si>
  <si>
    <t>Kids</t>
  </si>
  <si>
    <t>Food &amp; Dining</t>
  </si>
  <si>
    <t>Gifts &amp; Donations</t>
  </si>
  <si>
    <t>Investments</t>
  </si>
  <si>
    <t>Bills &amp; Utilities</t>
  </si>
  <si>
    <t>Auto &amp; Transportation</t>
  </si>
  <si>
    <t>Travel</t>
  </si>
  <si>
    <t>Fees &amp; Charges</t>
  </si>
  <si>
    <t>Total Expenses</t>
  </si>
  <si>
    <t>Totals</t>
  </si>
  <si>
    <t>BUDGET TOTALS</t>
  </si>
  <si>
    <t>% DIFFERENCE</t>
  </si>
  <si>
    <t>Income</t>
  </si>
  <si>
    <t>Expenses</t>
  </si>
  <si>
    <t>Balance (Income - Expenses)</t>
  </si>
  <si>
    <t>BUDGET TRACKER</t>
  </si>
  <si>
    <t>ACTUAL EXPENSES</t>
  </si>
  <si>
    <t>Total</t>
  </si>
  <si>
    <t>Top 5 Expenses</t>
  </si>
  <si>
    <t>AMOUNT</t>
  </si>
  <si>
    <t>% OF EXPENSES</t>
  </si>
  <si>
    <t>Other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</si>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</sst>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Rs&quot;* #,##0.00_-;\-&quot;Rs&quot;* #,##0.00_-;_-&quot;Rs&quot;* &quot;-&quot;??_-;_-@_-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entury Gothic"/>
      <family val="2"/>
    </font>
    <font>
      <sz val="11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sz val="16"/>
      <color theme="1" tint="4.9989318521683403E-2"/>
      <name val="Century Gothic"/>
      <family val="2"/>
    </font>
    <font>
      <b/>
      <u/>
      <sz val="11"/>
      <color theme="1" tint="4.9989318521683403E-2"/>
      <name val="Century Gothic"/>
      <family val="2"/>
    </font>
    <font>
      <b/>
      <sz val="18"/>
      <color theme="1" tint="4.9989318521683403E-2"/>
      <name val="Century Gothic"/>
      <family val="2"/>
    </font>
    <font>
      <b/>
      <sz val="36"/>
      <color theme="9" tint="-0.499984740745262"/>
      <name val="Century Gothic"/>
      <family val="2"/>
    </font>
    <font>
      <b/>
      <sz val="1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double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</cellStyleXfs>
  <cellXfs count="46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left" indent="1"/>
    </xf>
    <xf numFmtId="164" fontId="8" fillId="3" borderId="4" xfId="1" applyFont="1" applyFill="1" applyBorder="1" applyAlignment="1">
      <alignment horizontal="center" vertical="center" wrapText="1"/>
    </xf>
    <xf numFmtId="164" fontId="8" fillId="5" borderId="4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164" fontId="6" fillId="5" borderId="4" xfId="1" applyFont="1" applyFill="1" applyBorder="1" applyAlignment="1">
      <alignment horizontal="center" vertical="center" wrapText="1"/>
    </xf>
    <xf numFmtId="40" fontId="9" fillId="3" borderId="4" xfId="3" applyNumberFormat="1" applyFont="1" applyFill="1" applyBorder="1" applyAlignment="1">
      <alignment horizontal="left" vertical="center" indent="1"/>
    </xf>
    <xf numFmtId="40" fontId="9" fillId="3" borderId="4" xfId="3" applyNumberFormat="1" applyFont="1" applyFill="1" applyBorder="1" applyAlignment="1">
      <alignment horizontal="center" vertical="center" wrapText="1"/>
    </xf>
    <xf numFmtId="40" fontId="6" fillId="5" borderId="4" xfId="5" applyNumberFormat="1" applyFont="1" applyFill="1" applyBorder="1" applyAlignment="1">
      <alignment horizontal="left" vertical="center" indent="1"/>
    </xf>
    <xf numFmtId="9" fontId="6" fillId="5" borderId="4" xfId="2" applyFont="1" applyFill="1" applyBorder="1" applyAlignment="1">
      <alignment horizontal="center" vertical="center"/>
    </xf>
    <xf numFmtId="40" fontId="6" fillId="3" borderId="4" xfId="5" applyNumberFormat="1" applyFont="1" applyFill="1" applyBorder="1" applyAlignment="1">
      <alignment horizontal="left" vertical="center" indent="1"/>
    </xf>
    <xf numFmtId="9" fontId="6" fillId="3" borderId="4" xfId="2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 indent="1"/>
    </xf>
    <xf numFmtId="164" fontId="7" fillId="5" borderId="4" xfId="1" applyFont="1" applyFill="1" applyBorder="1" applyAlignment="1">
      <alignment horizontal="center" vertical="center" wrapText="1"/>
    </xf>
    <xf numFmtId="9" fontId="7" fillId="5" borderId="4" xfId="2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0" fillId="3" borderId="0" xfId="0" applyFont="1" applyFill="1"/>
    <xf numFmtId="0" fontId="7" fillId="5" borderId="4" xfId="0" applyFont="1" applyFill="1" applyBorder="1" applyAlignment="1">
      <alignment horizontal="left" vertical="center" indent="1"/>
    </xf>
    <xf numFmtId="44" fontId="7" fillId="5" borderId="4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indent="1"/>
    </xf>
    <xf numFmtId="44" fontId="10" fillId="5" borderId="6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0" fontId="8" fillId="3" borderId="9" xfId="5" applyNumberFormat="1" applyFont="1" applyFill="1" applyBorder="1" applyAlignment="1">
      <alignment horizontal="left" vertical="center" indent="1"/>
    </xf>
    <xf numFmtId="164" fontId="8" fillId="3" borderId="10" xfId="1" applyFont="1" applyFill="1" applyBorder="1" applyAlignment="1">
      <alignment horizontal="center" vertical="center" wrapText="1"/>
    </xf>
    <xf numFmtId="40" fontId="8" fillId="5" borderId="9" xfId="5" applyNumberFormat="1" applyFont="1" applyFill="1" applyBorder="1" applyAlignment="1">
      <alignment horizontal="left" vertical="center" indent="1"/>
    </xf>
    <xf numFmtId="164" fontId="8" fillId="5" borderId="10" xfId="1" applyFont="1" applyFill="1" applyBorder="1" applyAlignment="1">
      <alignment horizontal="center" vertical="center" wrapText="1"/>
    </xf>
    <xf numFmtId="40" fontId="8" fillId="3" borderId="11" xfId="5" applyNumberFormat="1" applyFont="1" applyFill="1" applyBorder="1" applyAlignment="1">
      <alignment horizontal="left" vertical="center" indent="1"/>
    </xf>
    <xf numFmtId="164" fontId="8" fillId="3" borderId="12" xfId="1" applyFont="1" applyFill="1" applyBorder="1" applyAlignment="1">
      <alignment horizontal="center" vertical="center" wrapText="1"/>
    </xf>
    <xf numFmtId="164" fontId="8" fillId="3" borderId="13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4" fontId="6" fillId="5" borderId="4" xfId="1" applyNumberFormat="1" applyFont="1" applyFill="1" applyBorder="1" applyAlignment="1">
      <alignment horizontal="center" vertical="center" wrapText="1"/>
    </xf>
    <xf numFmtId="44" fontId="6" fillId="3" borderId="4" xfId="1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44" fontId="5" fillId="0" borderId="4" xfId="1" applyNumberFormat="1" applyFont="1" applyBorder="1" applyAlignment="1">
      <alignment horizontal="center" vertical="center" wrapText="1"/>
    </xf>
    <xf numFmtId="0" fontId="13" fillId="4" borderId="4" xfId="4" applyFont="1" applyFill="1" applyBorder="1" applyAlignment="1">
      <alignment horizontal="center" vertical="center"/>
    </xf>
    <xf numFmtId="40" fontId="9" fillId="3" borderId="4" xfId="3" applyNumberFormat="1" applyFont="1" applyFill="1" applyBorder="1" applyAlignment="1">
      <alignment horizontal="center" vertical="center" wrapText="1"/>
    </xf>
    <xf numFmtId="44" fontId="5" fillId="5" borderId="4" xfId="1" applyNumberFormat="1" applyFont="1" applyFill="1" applyBorder="1" applyAlignment="1">
      <alignment horizontal="center" vertical="center" wrapText="1"/>
    </xf>
    <xf numFmtId="165" fontId="6" fillId="5" borderId="4" xfId="2" applyNumberFormat="1" applyFont="1" applyFill="1" applyBorder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center" vertical="center"/>
    </xf>
    <xf numFmtId="44" fontId="15" fillId="3" borderId="4" xfId="1" applyNumberFormat="1" applyFont="1" applyFill="1" applyBorder="1" applyAlignment="1">
      <alignment horizontal="center" vertical="center" wrapText="1"/>
    </xf>
  </cellXfs>
  <cellStyles count="6">
    <cellStyle name="Currency" xfId="1" builtinId="4"/>
    <cellStyle name="Heading 1" xfId="3" builtinId="16"/>
    <cellStyle name="Heading 2" xfId="4" builtinId="17"/>
    <cellStyle name="Input" xfId="5" builtinId="20"/>
    <cellStyle name="Normal" xfId="0" builtinId="0"/>
    <cellStyle name="Percent" xfId="2" builtinId="5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strike val="0"/>
        <outline val="0"/>
        <shadow val="0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strike val="0"/>
        <outline val="0"/>
        <shadow val="0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strike val="0"/>
        <outline val="0"/>
        <shadow val="0"/>
        <vertAlign val="baseline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/>
        <strike val="0"/>
        <outline val="0"/>
        <shadow val="0"/>
        <u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9" tint="-0.249977111117893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5" tint="0.59999389629810485"/>
        </patternFill>
      </fill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6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</dxfs>
  <tableStyles count="0" defaultTableStyle="TableStyleMedium2" defaultPivotStyle="PivotStyleLight16"/>
  <colors>
    <mruColors>
      <color rgb="FFF3A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600" b="1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Expenses</a:t>
            </a:r>
            <a:r>
              <a:rPr lang="en-US" sz="1600" b="1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 Breakdown</a:t>
            </a:r>
            <a:endParaRPr lang="en-US" sz="1600" b="1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'[1]Expense Inputs'!$C$5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'[1]Expense Inputs'!$B$6:$B$18</c:f>
              <c:strCache>
                <c:ptCount val="13"/>
                <c:pt idx="0">
                  <c:v>Entertainment</c:v>
                </c:pt>
                <c:pt idx="1">
                  <c:v>Education</c:v>
                </c:pt>
                <c:pt idx="2">
                  <c:v>Shopping</c:v>
                </c:pt>
                <c:pt idx="3">
                  <c:v>Personal Care</c:v>
                </c:pt>
                <c:pt idx="4">
                  <c:v>Health &amp; Fitness</c:v>
                </c:pt>
                <c:pt idx="5">
                  <c:v>Kids</c:v>
                </c:pt>
                <c:pt idx="6">
                  <c:v>Food &amp; Dining</c:v>
                </c:pt>
                <c:pt idx="7">
                  <c:v>Gifts &amp; Donations</c:v>
                </c:pt>
                <c:pt idx="8">
                  <c:v>Investments</c:v>
                </c:pt>
                <c:pt idx="9">
                  <c:v>Bills &amp; Utilities</c:v>
                </c:pt>
                <c:pt idx="10">
                  <c:v>Auto &amp; Transportation</c:v>
                </c:pt>
                <c:pt idx="11">
                  <c:v>Travel</c:v>
                </c:pt>
                <c:pt idx="12">
                  <c:v>Fees &amp; Charges</c:v>
                </c:pt>
              </c:strCache>
            </c:strRef>
          </c:cat>
          <c:val>
            <c:numRef>
              <c:f>'[1]Expense Inputs'!$C$6:$C$18</c:f>
              <c:numCache>
                <c:formatCode>General</c:formatCode>
                <c:ptCount val="13"/>
                <c:pt idx="0">
                  <c:v>3000</c:v>
                </c:pt>
                <c:pt idx="1">
                  <c:v>2000</c:v>
                </c:pt>
                <c:pt idx="2">
                  <c:v>1500</c:v>
                </c:pt>
                <c:pt idx="3">
                  <c:v>1000</c:v>
                </c:pt>
                <c:pt idx="4">
                  <c:v>500</c:v>
                </c:pt>
                <c:pt idx="5">
                  <c:v>1300</c:v>
                </c:pt>
                <c:pt idx="6">
                  <c:v>4500</c:v>
                </c:pt>
                <c:pt idx="7">
                  <c:v>2000</c:v>
                </c:pt>
                <c:pt idx="8">
                  <c:v>1000</c:v>
                </c:pt>
                <c:pt idx="9">
                  <c:v>800</c:v>
                </c:pt>
                <c:pt idx="10">
                  <c:v>400</c:v>
                </c:pt>
                <c:pt idx="11">
                  <c:v>4100</c:v>
                </c:pt>
                <c:pt idx="12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F-4E44-A1C6-A6BB120C2A64}"/>
            </c:ext>
          </c:extLst>
        </c:ser>
        <c:ser>
          <c:idx val="1"/>
          <c:order val="1"/>
          <c:tx>
            <c:strRef>
              <c:f>'[1]Expense Inputs'!$D$5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'[1]Expense Inputs'!$B$6:$B$18</c:f>
              <c:strCache>
                <c:ptCount val="13"/>
                <c:pt idx="0">
                  <c:v>Entertainment</c:v>
                </c:pt>
                <c:pt idx="1">
                  <c:v>Education</c:v>
                </c:pt>
                <c:pt idx="2">
                  <c:v>Shopping</c:v>
                </c:pt>
                <c:pt idx="3">
                  <c:v>Personal Care</c:v>
                </c:pt>
                <c:pt idx="4">
                  <c:v>Health &amp; Fitness</c:v>
                </c:pt>
                <c:pt idx="5">
                  <c:v>Kids</c:v>
                </c:pt>
                <c:pt idx="6">
                  <c:v>Food &amp; Dining</c:v>
                </c:pt>
                <c:pt idx="7">
                  <c:v>Gifts &amp; Donations</c:v>
                </c:pt>
                <c:pt idx="8">
                  <c:v>Investments</c:v>
                </c:pt>
                <c:pt idx="9">
                  <c:v>Bills &amp; Utilities</c:v>
                </c:pt>
                <c:pt idx="10">
                  <c:v>Auto &amp; Transportation</c:v>
                </c:pt>
                <c:pt idx="11">
                  <c:v>Travel</c:v>
                </c:pt>
                <c:pt idx="12">
                  <c:v>Fees &amp; Charges</c:v>
                </c:pt>
              </c:strCache>
            </c:strRef>
          </c:cat>
          <c:val>
            <c:numRef>
              <c:f>'[1]Expense Inputs'!$D$6:$D$18</c:f>
              <c:numCache>
                <c:formatCode>General</c:formatCode>
                <c:ptCount val="13"/>
                <c:pt idx="0">
                  <c:v>2500</c:v>
                </c:pt>
                <c:pt idx="1">
                  <c:v>2000</c:v>
                </c:pt>
                <c:pt idx="2">
                  <c:v>2175</c:v>
                </c:pt>
                <c:pt idx="3">
                  <c:v>2500</c:v>
                </c:pt>
                <c:pt idx="4">
                  <c:v>525</c:v>
                </c:pt>
                <c:pt idx="5">
                  <c:v>1275</c:v>
                </c:pt>
                <c:pt idx="6">
                  <c:v>4600</c:v>
                </c:pt>
                <c:pt idx="7">
                  <c:v>2200</c:v>
                </c:pt>
                <c:pt idx="8">
                  <c:v>800</c:v>
                </c:pt>
                <c:pt idx="9">
                  <c:v>750</c:v>
                </c:pt>
                <c:pt idx="10">
                  <c:v>350</c:v>
                </c:pt>
                <c:pt idx="11">
                  <c:v>1200</c:v>
                </c:pt>
                <c:pt idx="12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F-4E44-A1C6-A6BB120C2A64}"/>
            </c:ext>
          </c:extLst>
        </c:ser>
        <c:ser>
          <c:idx val="2"/>
          <c:order val="2"/>
          <c:tx>
            <c:strRef>
              <c:f>'[1]Expense Inputs'!$E$5</c:f>
              <c:strCache>
                <c:ptCount val="1"/>
                <c:pt idx="0">
                  <c:v>TOP 5 AMOUNT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'[1]Expense Inputs'!$B$6:$B$18</c:f>
              <c:strCache>
                <c:ptCount val="13"/>
                <c:pt idx="0">
                  <c:v>Entertainment</c:v>
                </c:pt>
                <c:pt idx="1">
                  <c:v>Education</c:v>
                </c:pt>
                <c:pt idx="2">
                  <c:v>Shopping</c:v>
                </c:pt>
                <c:pt idx="3">
                  <c:v>Personal Care</c:v>
                </c:pt>
                <c:pt idx="4">
                  <c:v>Health &amp; Fitness</c:v>
                </c:pt>
                <c:pt idx="5">
                  <c:v>Kids</c:v>
                </c:pt>
                <c:pt idx="6">
                  <c:v>Food &amp; Dining</c:v>
                </c:pt>
                <c:pt idx="7">
                  <c:v>Gifts &amp; Donations</c:v>
                </c:pt>
                <c:pt idx="8">
                  <c:v>Investments</c:v>
                </c:pt>
                <c:pt idx="9">
                  <c:v>Bills &amp; Utilities</c:v>
                </c:pt>
                <c:pt idx="10">
                  <c:v>Auto &amp; Transportation</c:v>
                </c:pt>
                <c:pt idx="11">
                  <c:v>Travel</c:v>
                </c:pt>
                <c:pt idx="12">
                  <c:v>Fees &amp; Charges</c:v>
                </c:pt>
              </c:strCache>
            </c:strRef>
          </c:cat>
          <c:val>
            <c:numRef>
              <c:f>'[1]Expense Inputs'!$E$6:$E$18</c:f>
              <c:numCache>
                <c:formatCode>General</c:formatCode>
                <c:ptCount val="13"/>
                <c:pt idx="0">
                  <c:v>2500.0000060000002</c:v>
                </c:pt>
                <c:pt idx="1">
                  <c:v>2000.0000070000001</c:v>
                </c:pt>
                <c:pt idx="2">
                  <c:v>2175.000008</c:v>
                </c:pt>
                <c:pt idx="3">
                  <c:v>2500.0000089999999</c:v>
                </c:pt>
                <c:pt idx="4">
                  <c:v>525.00000999999997</c:v>
                </c:pt>
                <c:pt idx="5">
                  <c:v>1275.0000110000001</c:v>
                </c:pt>
                <c:pt idx="6">
                  <c:v>4600.0000120000004</c:v>
                </c:pt>
                <c:pt idx="7">
                  <c:v>2200.0000129999999</c:v>
                </c:pt>
                <c:pt idx="8">
                  <c:v>800.00001399999996</c:v>
                </c:pt>
                <c:pt idx="9">
                  <c:v>750.00001499999996</c:v>
                </c:pt>
                <c:pt idx="10">
                  <c:v>350.00001600000002</c:v>
                </c:pt>
                <c:pt idx="11">
                  <c:v>1200.0000170000001</c:v>
                </c:pt>
                <c:pt idx="12">
                  <c:v>350.00001800000001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F-4E44-A1C6-A6BB120C2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358144"/>
        <c:axId val="698998096"/>
      </c:barChart>
      <c:catAx>
        <c:axId val="9593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8998096"/>
        <c:crosses val="autoZero"/>
        <c:auto val="1"/>
        <c:lblAlgn val="ctr"/>
        <c:lblOffset val="100"/>
        <c:noMultiLvlLbl val="0"/>
      </c:catAx>
      <c:valAx>
        <c:axId val="6989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5935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'[1]Budget Summary'!$B$6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'[1]Budget Summary'!$C$5:$F$5</c15:sqref>
                  </c15:fullRef>
                </c:ext>
              </c:extLst>
              <c:f>'[1]Budget Summary'!$C$5:$D$5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'[1]Budget Summary'!$C$6:$F$6</c15:sqref>
                  </c15:fullRef>
                </c:ext>
              </c:extLst>
              <c:f>'[1]Budget Summary'!$C$6:$D$6</c:f>
              <c:numCache>
                <c:formatCode>General</c:formatCode>
                <c:ptCount val="2"/>
                <c:pt idx="0">
                  <c:v>78500</c:v>
                </c:pt>
                <c:pt idx="1">
                  <c:v>84000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1-49D7-A865-E466884E840C}"/>
            </c:ext>
          </c:extLst>
        </c:ser>
        <c:ser>
          <c:idx val="1"/>
          <c:order val="1"/>
          <c:tx>
            <c:strRef>
              <c:f>'[1]Budget Summary'!$B$7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'[1]Budget Summary'!$C$5:$F$5</c15:sqref>
                  </c15:fullRef>
                </c:ext>
              </c:extLst>
              <c:f>'[1]Budget Summary'!$C$5:$D$5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'[1]Budget Summary'!$C$7:$F$7</c15:sqref>
                  </c15:fullRef>
                </c:ext>
              </c:extLst>
              <c:f>'[1]Budget Summary'!$C$7:$D$7</c:f>
              <c:numCache>
                <c:formatCode>General</c:formatCode>
                <c:ptCount val="2"/>
                <c:pt idx="0">
                  <c:v>22500</c:v>
                </c:pt>
                <c:pt idx="1">
                  <c:v>21225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1-49D7-A865-E466884E8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</a:t>
            </a:r>
            <a:r>
              <a:rPr lang="en-US" baseline="0"/>
              <a:t> Breakdown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'[1]Expense Inputs'!$C$5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'[1]Expense Inputs'!$B$6:$B$18</c:f>
              <c:strCache>
                <c:ptCount val="13"/>
                <c:pt idx="0">
                  <c:v>Entertainment</c:v>
                </c:pt>
                <c:pt idx="1">
                  <c:v>Education</c:v>
                </c:pt>
                <c:pt idx="2">
                  <c:v>Shopping</c:v>
                </c:pt>
                <c:pt idx="3">
                  <c:v>Personal Care</c:v>
                </c:pt>
                <c:pt idx="4">
                  <c:v>Health &amp; Fitness</c:v>
                </c:pt>
                <c:pt idx="5">
                  <c:v>Kids</c:v>
                </c:pt>
                <c:pt idx="6">
                  <c:v>Food &amp; Dining</c:v>
                </c:pt>
                <c:pt idx="7">
                  <c:v>Gifts &amp; Donations</c:v>
                </c:pt>
                <c:pt idx="8">
                  <c:v>Investments</c:v>
                </c:pt>
                <c:pt idx="9">
                  <c:v>Bills &amp; Utilities</c:v>
                </c:pt>
                <c:pt idx="10">
                  <c:v>Auto &amp; Transportation</c:v>
                </c:pt>
                <c:pt idx="11">
                  <c:v>Travel</c:v>
                </c:pt>
                <c:pt idx="12">
                  <c:v>Fees &amp; Charges</c:v>
                </c:pt>
              </c:strCache>
            </c:strRef>
          </c:cat>
          <c:val>
            <c:numRef>
              <c:f>'[1]Expense Inputs'!$C$6:$C$18</c:f>
              <c:numCache>
                <c:formatCode>General</c:formatCode>
                <c:ptCount val="13"/>
                <c:pt idx="0">
                  <c:v>3000</c:v>
                </c:pt>
                <c:pt idx="1">
                  <c:v>2000</c:v>
                </c:pt>
                <c:pt idx="2">
                  <c:v>1500</c:v>
                </c:pt>
                <c:pt idx="3">
                  <c:v>1000</c:v>
                </c:pt>
                <c:pt idx="4">
                  <c:v>500</c:v>
                </c:pt>
                <c:pt idx="5">
                  <c:v>1300</c:v>
                </c:pt>
                <c:pt idx="6">
                  <c:v>4500</c:v>
                </c:pt>
                <c:pt idx="7">
                  <c:v>2000</c:v>
                </c:pt>
                <c:pt idx="8">
                  <c:v>1000</c:v>
                </c:pt>
                <c:pt idx="9">
                  <c:v>800</c:v>
                </c:pt>
                <c:pt idx="10">
                  <c:v>400</c:v>
                </c:pt>
                <c:pt idx="11">
                  <c:v>4100</c:v>
                </c:pt>
                <c:pt idx="12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1-489F-B990-B4FC836CA895}"/>
            </c:ext>
          </c:extLst>
        </c:ser>
        <c:ser>
          <c:idx val="1"/>
          <c:order val="1"/>
          <c:tx>
            <c:strRef>
              <c:f>'[1]Expense Inputs'!$D$5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'[1]Expense Inputs'!$B$6:$B$18</c:f>
              <c:strCache>
                <c:ptCount val="13"/>
                <c:pt idx="0">
                  <c:v>Entertainment</c:v>
                </c:pt>
                <c:pt idx="1">
                  <c:v>Education</c:v>
                </c:pt>
                <c:pt idx="2">
                  <c:v>Shopping</c:v>
                </c:pt>
                <c:pt idx="3">
                  <c:v>Personal Care</c:v>
                </c:pt>
                <c:pt idx="4">
                  <c:v>Health &amp; Fitness</c:v>
                </c:pt>
                <c:pt idx="5">
                  <c:v>Kids</c:v>
                </c:pt>
                <c:pt idx="6">
                  <c:v>Food &amp; Dining</c:v>
                </c:pt>
                <c:pt idx="7">
                  <c:v>Gifts &amp; Donations</c:v>
                </c:pt>
                <c:pt idx="8">
                  <c:v>Investments</c:v>
                </c:pt>
                <c:pt idx="9">
                  <c:v>Bills &amp; Utilities</c:v>
                </c:pt>
                <c:pt idx="10">
                  <c:v>Auto &amp; Transportation</c:v>
                </c:pt>
                <c:pt idx="11">
                  <c:v>Travel</c:v>
                </c:pt>
                <c:pt idx="12">
                  <c:v>Fees &amp; Charges</c:v>
                </c:pt>
              </c:strCache>
            </c:strRef>
          </c:cat>
          <c:val>
            <c:numRef>
              <c:f>'[1]Expense Inputs'!$D$6:$D$18</c:f>
              <c:numCache>
                <c:formatCode>General</c:formatCode>
                <c:ptCount val="13"/>
                <c:pt idx="0">
                  <c:v>2500</c:v>
                </c:pt>
                <c:pt idx="1">
                  <c:v>2000</c:v>
                </c:pt>
                <c:pt idx="2">
                  <c:v>2175</c:v>
                </c:pt>
                <c:pt idx="3">
                  <c:v>2500</c:v>
                </c:pt>
                <c:pt idx="4">
                  <c:v>525</c:v>
                </c:pt>
                <c:pt idx="5">
                  <c:v>1275</c:v>
                </c:pt>
                <c:pt idx="6">
                  <c:v>4600</c:v>
                </c:pt>
                <c:pt idx="7">
                  <c:v>2200</c:v>
                </c:pt>
                <c:pt idx="8">
                  <c:v>800</c:v>
                </c:pt>
                <c:pt idx="9">
                  <c:v>750</c:v>
                </c:pt>
                <c:pt idx="10">
                  <c:v>350</c:v>
                </c:pt>
                <c:pt idx="11">
                  <c:v>1200</c:v>
                </c:pt>
                <c:pt idx="12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1-489F-B990-B4FC836CA895}"/>
            </c:ext>
          </c:extLst>
        </c:ser>
        <c:ser>
          <c:idx val="2"/>
          <c:order val="2"/>
          <c:tx>
            <c:strRef>
              <c:f>'[1]Expense Inputs'!$E$5</c:f>
              <c:strCache>
                <c:ptCount val="1"/>
                <c:pt idx="0">
                  <c:v>TOP 5 AMOUNT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'[1]Expense Inputs'!$B$6:$B$18</c:f>
              <c:strCache>
                <c:ptCount val="13"/>
                <c:pt idx="0">
                  <c:v>Entertainment</c:v>
                </c:pt>
                <c:pt idx="1">
                  <c:v>Education</c:v>
                </c:pt>
                <c:pt idx="2">
                  <c:v>Shopping</c:v>
                </c:pt>
                <c:pt idx="3">
                  <c:v>Personal Care</c:v>
                </c:pt>
                <c:pt idx="4">
                  <c:v>Health &amp; Fitness</c:v>
                </c:pt>
                <c:pt idx="5">
                  <c:v>Kids</c:v>
                </c:pt>
                <c:pt idx="6">
                  <c:v>Food &amp; Dining</c:v>
                </c:pt>
                <c:pt idx="7">
                  <c:v>Gifts &amp; Donations</c:v>
                </c:pt>
                <c:pt idx="8">
                  <c:v>Investments</c:v>
                </c:pt>
                <c:pt idx="9">
                  <c:v>Bills &amp; Utilities</c:v>
                </c:pt>
                <c:pt idx="10">
                  <c:v>Auto &amp; Transportation</c:v>
                </c:pt>
                <c:pt idx="11">
                  <c:v>Travel</c:v>
                </c:pt>
                <c:pt idx="12">
                  <c:v>Fees &amp; Charges</c:v>
                </c:pt>
              </c:strCache>
            </c:strRef>
          </c:cat>
          <c:val>
            <c:numRef>
              <c:f>'[1]Expense Inputs'!$E$6:$E$18</c:f>
              <c:numCache>
                <c:formatCode>General</c:formatCode>
                <c:ptCount val="13"/>
                <c:pt idx="0">
                  <c:v>2500.0000060000002</c:v>
                </c:pt>
                <c:pt idx="1">
                  <c:v>2000.0000070000001</c:v>
                </c:pt>
                <c:pt idx="2">
                  <c:v>2175.000008</c:v>
                </c:pt>
                <c:pt idx="3">
                  <c:v>2500.0000089999999</c:v>
                </c:pt>
                <c:pt idx="4">
                  <c:v>525.00000999999997</c:v>
                </c:pt>
                <c:pt idx="5">
                  <c:v>1275.0000110000001</c:v>
                </c:pt>
                <c:pt idx="6">
                  <c:v>4600.0000120000004</c:v>
                </c:pt>
                <c:pt idx="7">
                  <c:v>2200.0000129999999</c:v>
                </c:pt>
                <c:pt idx="8">
                  <c:v>800.00001399999996</c:v>
                </c:pt>
                <c:pt idx="9">
                  <c:v>750.00001499999996</c:v>
                </c:pt>
                <c:pt idx="10">
                  <c:v>350.00001600000002</c:v>
                </c:pt>
                <c:pt idx="11">
                  <c:v>1200.0000170000001</c:v>
                </c:pt>
                <c:pt idx="12">
                  <c:v>350.00001800000001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1-489F-B990-B4FC836C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358144"/>
        <c:axId val="698998096"/>
      </c:barChart>
      <c:catAx>
        <c:axId val="9593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8998096"/>
        <c:crosses val="autoZero"/>
        <c:auto val="1"/>
        <c:lblAlgn val="ctr"/>
        <c:lblOffset val="100"/>
        <c:noMultiLvlLbl val="0"/>
      </c:catAx>
      <c:valAx>
        <c:axId val="6989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5935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136070</xdr:colOff>
      <xdr:row>27</xdr:row>
      <xdr:rowOff>13606</xdr:rowOff>
    </xdr:from>
    <xdr:to>
      <xdr:col>4</xdr:col>
      <xdr:colOff>1578427</xdr:colOff>
      <xdr:row>52</xdr:row>
      <xdr:rowOff>37110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D49683-6403-466E-98AC-FA8CBDB1C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238125</xdr:rowOff>
    </xdr:from>
    <xdr:to>
      <xdr:col>4</xdr:col>
      <xdr:colOff>1400511</xdr:colOff>
      <xdr:row>27</xdr:row>
      <xdr:rowOff>261937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817CEA-82E5-48F7-8030-92A3D440F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185964</xdr:colOff>
      <xdr:row>29</xdr:row>
      <xdr:rowOff>222814</xdr:rowOff>
    </xdr:from>
    <xdr:to>
      <xdr:col>4</xdr:col>
      <xdr:colOff>1400243</xdr:colOff>
      <xdr:row>51</xdr:row>
      <xdr:rowOff>210910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870F37-154F-47B5-B2F4-3B8242537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eelance%20Work\Tasks\Task%2024\Couple%20Budget%20Template\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Inputs"/>
      <sheetName val="Expense Inputs"/>
      <sheetName val="Categories"/>
      <sheetName val="Budget Summary"/>
      <sheetName val="03"/>
    </sheetNames>
    <sheetDataSet>
      <sheetData sheetId="0"/>
      <sheetData sheetId="1">
        <row r="5">
          <cell r="C5" t="str">
            <v>ESTIMATED</v>
          </cell>
          <cell r="D5" t="str">
            <v>ACTUAL</v>
          </cell>
          <cell r="E5" t="str">
            <v>TOP 5 AMOUNT</v>
          </cell>
        </row>
        <row r="6">
          <cell r="B6" t="str">
            <v>Entertainment</v>
          </cell>
          <cell r="C6">
            <v>3000</v>
          </cell>
          <cell r="D6">
            <v>2500</v>
          </cell>
          <cell r="E6">
            <v>2500.0000060000002</v>
          </cell>
        </row>
        <row r="7">
          <cell r="B7" t="str">
            <v>Education</v>
          </cell>
          <cell r="C7">
            <v>2000</v>
          </cell>
          <cell r="D7">
            <v>2000</v>
          </cell>
          <cell r="E7">
            <v>2000.0000070000001</v>
          </cell>
        </row>
        <row r="8">
          <cell r="B8" t="str">
            <v>Shopping</v>
          </cell>
          <cell r="C8">
            <v>1500</v>
          </cell>
          <cell r="D8">
            <v>2175</v>
          </cell>
          <cell r="E8">
            <v>2175.000008</v>
          </cell>
        </row>
        <row r="9">
          <cell r="B9" t="str">
            <v>Personal Care</v>
          </cell>
          <cell r="C9">
            <v>1000</v>
          </cell>
          <cell r="D9">
            <v>2500</v>
          </cell>
          <cell r="E9">
            <v>2500.0000089999999</v>
          </cell>
        </row>
        <row r="10">
          <cell r="B10" t="str">
            <v>Health &amp; Fitness</v>
          </cell>
          <cell r="C10">
            <v>500</v>
          </cell>
          <cell r="D10">
            <v>525</v>
          </cell>
          <cell r="E10">
            <v>525.00000999999997</v>
          </cell>
        </row>
        <row r="11">
          <cell r="B11" t="str">
            <v>Kids</v>
          </cell>
          <cell r="C11">
            <v>1300</v>
          </cell>
          <cell r="D11">
            <v>1275</v>
          </cell>
          <cell r="E11">
            <v>1275.0000110000001</v>
          </cell>
        </row>
        <row r="12">
          <cell r="B12" t="str">
            <v>Food &amp; Dining</v>
          </cell>
          <cell r="C12">
            <v>4500</v>
          </cell>
          <cell r="D12">
            <v>4600</v>
          </cell>
          <cell r="E12">
            <v>4600.0000120000004</v>
          </cell>
        </row>
        <row r="13">
          <cell r="B13" t="str">
            <v>Gifts &amp; Donations</v>
          </cell>
          <cell r="C13">
            <v>2000</v>
          </cell>
          <cell r="D13">
            <v>2200</v>
          </cell>
          <cell r="E13">
            <v>2200.0000129999999</v>
          </cell>
        </row>
        <row r="14">
          <cell r="B14" t="str">
            <v>Investments</v>
          </cell>
          <cell r="C14">
            <v>1000</v>
          </cell>
          <cell r="D14">
            <v>800</v>
          </cell>
          <cell r="E14">
            <v>800.00001399999996</v>
          </cell>
        </row>
        <row r="15">
          <cell r="B15" t="str">
            <v>Bills &amp; Utilities</v>
          </cell>
          <cell r="C15">
            <v>800</v>
          </cell>
          <cell r="D15">
            <v>750</v>
          </cell>
          <cell r="E15">
            <v>750.00001499999996</v>
          </cell>
        </row>
        <row r="16">
          <cell r="B16" t="str">
            <v>Auto &amp; Transportation</v>
          </cell>
          <cell r="C16">
            <v>400</v>
          </cell>
          <cell r="D16">
            <v>350</v>
          </cell>
          <cell r="E16">
            <v>350.00001600000002</v>
          </cell>
        </row>
        <row r="17">
          <cell r="B17" t="str">
            <v>Travel</v>
          </cell>
          <cell r="C17">
            <v>4100</v>
          </cell>
          <cell r="D17">
            <v>1200</v>
          </cell>
          <cell r="E17">
            <v>1200.0000170000001</v>
          </cell>
        </row>
        <row r="18">
          <cell r="B18" t="str">
            <v>Fees &amp; Charges</v>
          </cell>
          <cell r="C18">
            <v>400</v>
          </cell>
          <cell r="D18">
            <v>350</v>
          </cell>
          <cell r="E18">
            <v>350.00001800000001</v>
          </cell>
        </row>
      </sheetData>
      <sheetData sheetId="2"/>
      <sheetData sheetId="3">
        <row r="5">
          <cell r="C5" t="str">
            <v>ESTIMATED</v>
          </cell>
          <cell r="D5" t="str">
            <v>ACTUAL</v>
          </cell>
          <cell r="E5" t="str">
            <v>DIFFERENCE</v>
          </cell>
          <cell r="F5" t="str">
            <v>% DIFFERENCE</v>
          </cell>
        </row>
        <row r="6">
          <cell r="B6" t="str">
            <v>Income</v>
          </cell>
          <cell r="C6">
            <v>78500</v>
          </cell>
          <cell r="D6">
            <v>84000</v>
          </cell>
          <cell r="E6">
            <v>5500</v>
          </cell>
          <cell r="F6">
            <v>7.0063694267515908E-2</v>
          </cell>
        </row>
        <row r="7">
          <cell r="B7" t="str">
            <v>Expenses</v>
          </cell>
          <cell r="C7">
            <v>22500</v>
          </cell>
          <cell r="D7">
            <v>21225</v>
          </cell>
          <cell r="E7">
            <v>-1275</v>
          </cell>
          <cell r="F7">
            <v>-5.6666666666666643E-2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AC99CC-C325-4D92-BDB9-64AF6B871695}" name="Income" displayName="Income" ref="A4:E25" totalsRowShown="0" headerRowDxfId="49" dataDxfId="47" totalsRowDxfId="45" headerRowBorderDxfId="48" tableBorderDxfId="46" totalsRowBorderDxfId="44" headerRowCellStyle="Heading 1" dataCellStyle="Normal" totalsRowCellStyle="Normal">
  <autoFilter ref="A4:E25" xr:uid="{7CAC99CC-C325-4D92-BDB9-64AF6B871695}"/>
  <tableColumns count="5">
    <tableColumn id="1" xr3:uid="{60B9DC62-6657-4E38-B3F3-22263D612B21}" name="INCOME" dataDxfId="43" totalsRowDxfId="42" dataCellStyle="Input"/>
    <tableColumn id="2" xr3:uid="{834FCC23-4A9F-4695-BF8F-77711EC182D6}" name="ESTIMATED" dataDxfId="41" totalsRowDxfId="40" dataCellStyle="Currency"/>
    <tableColumn id="3" xr3:uid="{C1DF7041-1DB8-49E8-A837-D3848F62CDD8}" name="ACTUAL" dataDxfId="39" totalsRowDxfId="38" dataCellStyle="Currency"/>
    <tableColumn id="5" xr3:uid="{6D68DED7-1F79-4956-A414-0EC22468AB48}" name="TOP 5 AMOUNT" dataDxfId="37" totalsRowDxfId="36" dataCellStyle="Currency">
      <calculatedColumnFormula>Income[[#This Row],[ACTUAL]]+(10^-6)*ROW(Income[[#This Row],[ACTUAL]])</calculatedColumnFormula>
    </tableColumn>
    <tableColumn id="4" xr3:uid="{43B2D7FB-B429-41CF-9749-F71E3FB2AAA5}" name="DIFFERENCE" dataDxfId="35" totalsRowDxfId="34" dataCellStyle="Currency">
      <calculatedColumnFormula>Income[[#This Row],[ACTUAL]]-Income[[#This Row],[ESTIMATED]]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4A21CE-1983-4559-A047-AB10D3EB69B4}" name="Expenses" displayName="Expenses" ref="A4:E27" totalsRowShown="0" headerRowDxfId="33" dataDxfId="31" totalsRowDxfId="29" headerRowBorderDxfId="32" tableBorderDxfId="30" totalsRowBorderDxfId="28" dataCellStyle="Normal">
  <autoFilter ref="A4:E27" xr:uid="{7B4A21CE-1983-4559-A047-AB10D3EB69B4}"/>
  <sortState xmlns:xlrd2="http://schemas.microsoft.com/office/spreadsheetml/2017/richdata2" ref="A5:E18">
    <sortCondition ref="A15:A27"/>
  </sortState>
  <tableColumns count="5">
    <tableColumn id="1" xr3:uid="{8E295E3D-ECA3-45A1-A57A-05C8BF15EA20}" name="EXPENSES" dataDxfId="27" totalsRowDxfId="26" dataCellStyle="Input"/>
    <tableColumn id="2" xr3:uid="{F9696F6A-FB4F-48B1-B60A-C5C7378ED21A}" name="ESTIMATED" dataDxfId="25" totalsRowDxfId="24" dataCellStyle="Currency"/>
    <tableColumn id="3" xr3:uid="{3591A368-0959-48D0-B65E-20547FEFE8EC}" name="ACTUAL" dataDxfId="23" totalsRowDxfId="22" dataCellStyle="Currency"/>
    <tableColumn id="5" xr3:uid="{38BE7260-AD5E-48AC-97FF-44EF5280E96C}" name="TOP 5 AMOUNT" dataDxfId="21" totalsRowDxfId="20" dataCellStyle="Currency">
      <calculatedColumnFormula>Expenses[[#This Row],[ACTUAL]]+(10^-6)*ROW(Expenses[[#This Row],[ACTUAL]])</calculatedColumnFormula>
    </tableColumn>
    <tableColumn id="4" xr3:uid="{86FD6DF2-FBB6-48DD-AD81-C785F249E2FF}" name="DIFFERENCE" dataDxfId="19" totalsRowDxfId="18" dataCellStyle="Currency">
      <calculatedColumnFormula>Expenses[[#This Row],[ACTUAL]]-Expenses[[#This Row],[ESTIMATED]]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A45090-24C7-4C8C-9A7D-A19A0B9F7A33}" name="Table2" displayName="Table2" ref="A5:E8" totalsRowCount="1" headerRowDxfId="12" dataDxfId="11" totalsRowDxfId="10" headerRowCellStyle="Heading 1">
  <autoFilter ref="A5:E7" xr:uid="{70A45090-24C7-4C8C-9A7D-A19A0B9F7A33}"/>
  <tableColumns count="5">
    <tableColumn id="1" xr3:uid="{2BC1D12B-A1B2-4CC2-9D2B-A683352D9784}" name="BUDGET TOTALS" totalsRowLabel="Balance (Income - Expenses)" dataDxfId="9" totalsRowDxfId="8" dataCellStyle="Input"/>
    <tableColumn id="2" xr3:uid="{5932F8A3-3F01-453B-BA6E-51B39C15B6F4}" name="ESTIMATED" totalsRowFunction="custom" dataDxfId="7" totalsRowDxfId="6" dataCellStyle="Currency" totalsRowCellStyle="Currency">
      <totalsRowFormula>B6-B7</totalsRowFormula>
    </tableColumn>
    <tableColumn id="3" xr3:uid="{E8A42CD4-B5F3-4BF4-B467-16BA1AAC0FA3}" name="ACTUAL" totalsRowFunction="custom" dataDxfId="5" totalsRowDxfId="4" dataCellStyle="Currency" totalsRowCellStyle="Currency">
      <totalsRowFormula>C6-C7</totalsRowFormula>
    </tableColumn>
    <tableColumn id="4" xr3:uid="{947ADA54-1C33-4D2F-8709-7BD28DAE625E}" name="DIFFERENCE" totalsRowFunction="sum" dataDxfId="3" totalsRowDxfId="2" dataCellStyle="Currency" totalsRowCellStyle="Currency">
      <calculatedColumnFormula>Table2[[#This Row],[ACTUAL]]-Table2[[#This Row],[ESTIMATED]]</calculatedColumnFormula>
    </tableColumn>
    <tableColumn id="5" xr3:uid="{C59DB0FC-A8B3-4D61-9D76-9827A0FB7357}" name="% DIFFERENCE" totalsRowFunction="custom" dataDxfId="1" totalsRowDxfId="0" dataCellStyle="Percent" totalsRowCellStyle="Percent">
      <calculatedColumnFormula>Table2[[#This Row],[ACTUAL]]/Table2[[#This Row],[ESTIMATED]]-1</calculatedColumnFormula>
      <totalsRowFormula>Table2[[#Totals],[ACTUAL]]/Table2[[#Totals],[ESTIMATED]]-1</totalsRowFormula>
    </tableColumn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A4C63-5514-4F1D-93A0-4395D4DB10F0}">
  <dimension ref="A1:K26"/>
  <sheetViews>
    <sheetView tabSelected="1" zoomScale="70" zoomScaleNormal="70" zoomScaleSheetLayoutView="77" workbookViewId="0">
      <selection activeCell="C7" sqref="C7"/>
    </sheetView>
  </sheetViews>
  <sheetFormatPr defaultRowHeight="35.1" customHeight="1" x14ac:dyDescent="0.3"/>
  <cols>
    <col min="1" max="5" width="25.7109375" style="1" customWidth="1"/>
    <col min="6" max="16384" width="9.140625" style="1"/>
  </cols>
  <sheetData>
    <row r="1" spans="1:11" ht="45" customHeight="1" x14ac:dyDescent="0.3">
      <c r="A1" s="36" t="s">
        <v>0</v>
      </c>
      <c r="B1" s="36"/>
      <c r="C1" s="36"/>
      <c r="D1" s="36"/>
      <c r="E1" s="36"/>
    </row>
    <row r="2" spans="1:11" ht="45" customHeight="1" thickBot="1" x14ac:dyDescent="0.35">
      <c r="A2" s="37"/>
      <c r="B2" s="37"/>
      <c r="C2" s="37"/>
      <c r="D2" s="37"/>
      <c r="E2" s="37"/>
    </row>
    <row r="3" spans="1:11" ht="35.1" customHeight="1" thickTop="1" x14ac:dyDescent="0.3"/>
    <row r="4" spans="1:11" ht="39.950000000000003" customHeight="1" x14ac:dyDescent="0.3">
      <c r="A4" s="23" t="s">
        <v>0</v>
      </c>
      <c r="B4" s="24" t="s">
        <v>1</v>
      </c>
      <c r="C4" s="24" t="s">
        <v>2</v>
      </c>
      <c r="D4" s="24" t="s">
        <v>3</v>
      </c>
      <c r="E4" s="25" t="s">
        <v>4</v>
      </c>
    </row>
    <row r="5" spans="1:11" ht="39.950000000000003" customHeight="1" x14ac:dyDescent="0.3">
      <c r="A5" s="26" t="s">
        <v>5</v>
      </c>
      <c r="B5" s="4">
        <v>65000</v>
      </c>
      <c r="C5" s="4">
        <v>68000</v>
      </c>
      <c r="D5" s="4">
        <f>Income[[#This Row],[ACTUAL]]+(10^-6)*ROW(Income[[#This Row],[ACTUAL]])</f>
        <v>68000.000004999994</v>
      </c>
      <c r="E5" s="27">
        <f>Income[[#This Row],[ACTUAL]]-Income[[#This Row],[ESTIMATED]]</f>
        <v>3000</v>
      </c>
    </row>
    <row r="6" spans="1:11" ht="39.950000000000003" customHeight="1" x14ac:dyDescent="0.3">
      <c r="A6" s="28" t="s">
        <v>6</v>
      </c>
      <c r="B6" s="5">
        <v>10000</v>
      </c>
      <c r="C6" s="5">
        <v>12000</v>
      </c>
      <c r="D6" s="5">
        <f>Income[[#This Row],[ACTUAL]]+(10^-6)*ROW(Income[[#This Row],[ACTUAL]])</f>
        <v>12000.000006</v>
      </c>
      <c r="E6" s="29">
        <f>Income[[#This Row],[ACTUAL]]-Income[[#This Row],[ESTIMATED]]</f>
        <v>2000</v>
      </c>
    </row>
    <row r="7" spans="1:11" ht="39.950000000000003" customHeight="1" x14ac:dyDescent="0.3">
      <c r="A7" s="26" t="s">
        <v>7</v>
      </c>
      <c r="B7" s="4">
        <v>500</v>
      </c>
      <c r="C7" s="4">
        <v>0</v>
      </c>
      <c r="D7" s="4">
        <f>Income[[#This Row],[ACTUAL]]+(10^-6)*ROW(Income[[#This Row],[ACTUAL]])</f>
        <v>6.9999999999999999E-6</v>
      </c>
      <c r="E7" s="27">
        <f>Income[[#This Row],[ACTUAL]]-Income[[#This Row],[ESTIMATED]]</f>
        <v>-500</v>
      </c>
    </row>
    <row r="8" spans="1:11" ht="39.950000000000003" customHeight="1" x14ac:dyDescent="0.3">
      <c r="A8" s="28" t="s">
        <v>8</v>
      </c>
      <c r="B8" s="5">
        <v>0</v>
      </c>
      <c r="C8" s="5">
        <v>1000</v>
      </c>
      <c r="D8" s="5">
        <f>Income[[#This Row],[ACTUAL]]+(10^-6)*ROW(Income[[#This Row],[ACTUAL]])</f>
        <v>1000.000008</v>
      </c>
      <c r="E8" s="29">
        <f>Income[[#This Row],[ACTUAL]]-Income[[#This Row],[ESTIMATED]]</f>
        <v>1000</v>
      </c>
      <c r="K8" s="1" t="s">
        <v>42</v>
      </c>
    </row>
    <row r="9" spans="1:11" ht="39.950000000000003" customHeight="1" x14ac:dyDescent="0.3">
      <c r="A9" s="26" t="s">
        <v>9</v>
      </c>
      <c r="B9" s="4">
        <v>0</v>
      </c>
      <c r="C9" s="4">
        <v>0</v>
      </c>
      <c r="D9" s="4">
        <f>Income[[#This Row],[ACTUAL]]+(10^-6)*ROW(Income[[#This Row],[ACTUAL]])</f>
        <v>9.0000000000000002E-6</v>
      </c>
      <c r="E9" s="27">
        <f>Income[[#This Row],[ACTUAL]]-Income[[#This Row],[ESTIMATED]]</f>
        <v>0</v>
      </c>
    </row>
    <row r="10" spans="1:11" ht="39.950000000000003" customHeight="1" x14ac:dyDescent="0.3">
      <c r="A10" s="28" t="s">
        <v>10</v>
      </c>
      <c r="B10" s="5">
        <v>0</v>
      </c>
      <c r="C10" s="5">
        <v>0</v>
      </c>
      <c r="D10" s="5">
        <f>Income[[#This Row],[ACTUAL]]+(10^-6)*ROW(Income[[#This Row],[ACTUAL]])</f>
        <v>9.9999999999999991E-6</v>
      </c>
      <c r="E10" s="29">
        <f>Income[[#This Row],[ACTUAL]]-Income[[#This Row],[ESTIMATED]]</f>
        <v>0</v>
      </c>
    </row>
    <row r="11" spans="1:11" ht="39.950000000000003" customHeight="1" x14ac:dyDescent="0.3">
      <c r="A11" s="26" t="s">
        <v>11</v>
      </c>
      <c r="B11" s="4">
        <v>0</v>
      </c>
      <c r="C11" s="4">
        <v>0</v>
      </c>
      <c r="D11" s="4">
        <f>Income[[#This Row],[ACTUAL]]+(10^-6)*ROW(Income[[#This Row],[ACTUAL]])</f>
        <v>1.1E-5</v>
      </c>
      <c r="E11" s="27">
        <f>Income[[#This Row],[ACTUAL]]-Income[[#This Row],[ESTIMATED]]</f>
        <v>0</v>
      </c>
    </row>
    <row r="12" spans="1:11" ht="39.950000000000003" customHeight="1" x14ac:dyDescent="0.3">
      <c r="A12" s="28" t="s">
        <v>12</v>
      </c>
      <c r="B12" s="5">
        <v>3000</v>
      </c>
      <c r="C12" s="5">
        <v>3000</v>
      </c>
      <c r="D12" s="5">
        <f>Income[[#This Row],[ACTUAL]]+(10^-6)*ROW(Income[[#This Row],[ACTUAL]])</f>
        <v>3000.000012</v>
      </c>
      <c r="E12" s="29">
        <f>Income[[#This Row],[ACTUAL]]-Income[[#This Row],[ESTIMATED]]</f>
        <v>0</v>
      </c>
    </row>
    <row r="13" spans="1:11" ht="39.950000000000003" customHeight="1" x14ac:dyDescent="0.3">
      <c r="A13" s="26" t="s">
        <v>12</v>
      </c>
      <c r="B13" s="4">
        <v>3000</v>
      </c>
      <c r="C13" s="4">
        <v>3000</v>
      </c>
      <c r="D13" s="4">
        <f>Income[[#This Row],[ACTUAL]]+(10^-6)*ROW(Income[[#This Row],[ACTUAL]])</f>
        <v>3000.0000129999999</v>
      </c>
      <c r="E13" s="27">
        <f>Income[[#This Row],[ACTUAL]]-Income[[#This Row],[ESTIMATED]]</f>
        <v>0</v>
      </c>
    </row>
    <row r="14" spans="1:11" ht="39.950000000000003" customHeight="1" x14ac:dyDescent="0.3">
      <c r="A14" s="28" t="s">
        <v>12</v>
      </c>
      <c r="B14" s="5">
        <v>3000</v>
      </c>
      <c r="C14" s="5">
        <v>3000</v>
      </c>
      <c r="D14" s="5">
        <f>Income[[#This Row],[ACTUAL]]+(10^-6)*ROW(Income[[#This Row],[ACTUAL]])</f>
        <v>3000.0000140000002</v>
      </c>
      <c r="E14" s="29">
        <f>Income[[#This Row],[ACTUAL]]-Income[[#This Row],[ESTIMATED]]</f>
        <v>0</v>
      </c>
    </row>
    <row r="15" spans="1:11" ht="39.950000000000003" customHeight="1" x14ac:dyDescent="0.3">
      <c r="A15" s="26" t="s">
        <v>12</v>
      </c>
      <c r="B15" s="4">
        <v>3000</v>
      </c>
      <c r="C15" s="4">
        <v>3000</v>
      </c>
      <c r="D15" s="4">
        <f>Income[[#This Row],[ACTUAL]]+(10^-6)*ROW(Income[[#This Row],[ACTUAL]])</f>
        <v>3000.0000150000001</v>
      </c>
      <c r="E15" s="27">
        <f>Income[[#This Row],[ACTUAL]]-Income[[#This Row],[ESTIMATED]]</f>
        <v>0</v>
      </c>
    </row>
    <row r="16" spans="1:11" ht="39.950000000000003" customHeight="1" x14ac:dyDescent="0.3">
      <c r="A16" s="28" t="s">
        <v>12</v>
      </c>
      <c r="B16" s="5">
        <v>3000</v>
      </c>
      <c r="C16" s="5">
        <v>3000</v>
      </c>
      <c r="D16" s="5">
        <f>Income[[#This Row],[ACTUAL]]+(10^-6)*ROW(Income[[#This Row],[ACTUAL]])</f>
        <v>3000.000016</v>
      </c>
      <c r="E16" s="29">
        <f>Income[[#This Row],[ACTUAL]]-Income[[#This Row],[ESTIMATED]]</f>
        <v>0</v>
      </c>
    </row>
    <row r="17" spans="1:5" ht="39.950000000000003" customHeight="1" x14ac:dyDescent="0.3">
      <c r="A17" s="26" t="s">
        <v>12</v>
      </c>
      <c r="B17" s="4">
        <v>3000</v>
      </c>
      <c r="C17" s="4">
        <v>3000</v>
      </c>
      <c r="D17" s="4">
        <f>Income[[#This Row],[ACTUAL]]+(10^-6)*ROW(Income[[#This Row],[ACTUAL]])</f>
        <v>3000.0000169999998</v>
      </c>
      <c r="E17" s="27">
        <f>Income[[#This Row],[ACTUAL]]-Income[[#This Row],[ESTIMATED]]</f>
        <v>0</v>
      </c>
    </row>
    <row r="18" spans="1:5" ht="39.950000000000003" customHeight="1" x14ac:dyDescent="0.3">
      <c r="A18" s="28" t="s">
        <v>12</v>
      </c>
      <c r="B18" s="5">
        <v>3000</v>
      </c>
      <c r="C18" s="5">
        <v>3000</v>
      </c>
      <c r="D18" s="5">
        <f>Income[[#This Row],[ACTUAL]]+(10^-6)*ROW(Income[[#This Row],[ACTUAL]])</f>
        <v>3000.0000180000002</v>
      </c>
      <c r="E18" s="29">
        <f>Income[[#This Row],[ACTUAL]]-Income[[#This Row],[ESTIMATED]]</f>
        <v>0</v>
      </c>
    </row>
    <row r="19" spans="1:5" ht="39.950000000000003" customHeight="1" x14ac:dyDescent="0.3">
      <c r="A19" s="26" t="s">
        <v>12</v>
      </c>
      <c r="B19" s="4">
        <v>3000</v>
      </c>
      <c r="C19" s="4">
        <v>3000</v>
      </c>
      <c r="D19" s="4">
        <f>Income[[#This Row],[ACTUAL]]+(10^-6)*ROW(Income[[#This Row],[ACTUAL]])</f>
        <v>3000.0000190000001</v>
      </c>
      <c r="E19" s="27">
        <f>Income[[#This Row],[ACTUAL]]-Income[[#This Row],[ESTIMATED]]</f>
        <v>0</v>
      </c>
    </row>
    <row r="20" spans="1:5" ht="35.1" customHeight="1" x14ac:dyDescent="0.3">
      <c r="A20" s="28" t="s">
        <v>12</v>
      </c>
      <c r="B20" s="5">
        <v>3000</v>
      </c>
      <c r="C20" s="5">
        <v>3000</v>
      </c>
      <c r="D20" s="5">
        <f>Income[[#This Row],[ACTUAL]]+(10^-6)*ROW(Income[[#This Row],[ACTUAL]])</f>
        <v>3000.0000199999999</v>
      </c>
      <c r="E20" s="29">
        <f>Income[[#This Row],[ACTUAL]]-Income[[#This Row],[ESTIMATED]]</f>
        <v>0</v>
      </c>
    </row>
    <row r="21" spans="1:5" ht="35.1" customHeight="1" x14ac:dyDescent="0.3">
      <c r="A21" s="26" t="s">
        <v>12</v>
      </c>
      <c r="B21" s="4">
        <v>3000</v>
      </c>
      <c r="C21" s="4">
        <v>3000</v>
      </c>
      <c r="D21" s="4">
        <f>Income[[#This Row],[ACTUAL]]+(10^-6)*ROW(Income[[#This Row],[ACTUAL]])</f>
        <v>3000.0000209999998</v>
      </c>
      <c r="E21" s="27">
        <f>Income[[#This Row],[ACTUAL]]-Income[[#This Row],[ESTIMATED]]</f>
        <v>0</v>
      </c>
    </row>
    <row r="22" spans="1:5" ht="35.1" customHeight="1" x14ac:dyDescent="0.3">
      <c r="A22" s="28" t="s">
        <v>12</v>
      </c>
      <c r="B22" s="5"/>
      <c r="C22" s="5"/>
      <c r="D22" s="5">
        <f>Income[[#This Row],[ACTUAL]]+(10^-6)*ROW(Income[[#This Row],[ACTUAL]])</f>
        <v>2.1999999999999999E-5</v>
      </c>
      <c r="E22" s="29">
        <f>Income[[#This Row],[ACTUAL]]-Income[[#This Row],[ESTIMATED]]</f>
        <v>0</v>
      </c>
    </row>
    <row r="23" spans="1:5" ht="35.1" customHeight="1" x14ac:dyDescent="0.3">
      <c r="A23" s="26" t="s">
        <v>12</v>
      </c>
      <c r="B23" s="4">
        <v>3000</v>
      </c>
      <c r="C23" s="4">
        <v>3000</v>
      </c>
      <c r="D23" s="4">
        <f>Income[[#This Row],[ACTUAL]]+(10^-6)*ROW(Income[[#This Row],[ACTUAL]])</f>
        <v>3000.0000230000001</v>
      </c>
      <c r="E23" s="27">
        <f>Income[[#This Row],[ACTUAL]]-Income[[#This Row],[ESTIMATED]]</f>
        <v>0</v>
      </c>
    </row>
    <row r="24" spans="1:5" ht="35.1" customHeight="1" x14ac:dyDescent="0.3">
      <c r="A24" s="28" t="s">
        <v>12</v>
      </c>
      <c r="B24" s="5"/>
      <c r="C24" s="5"/>
      <c r="D24" s="5">
        <f>Income[[#This Row],[ACTUAL]]+(10^-6)*ROW(Income[[#This Row],[ACTUAL]])</f>
        <v>2.4000000000000001E-5</v>
      </c>
      <c r="E24" s="29">
        <f>Income[[#This Row],[ACTUAL]]-Income[[#This Row],[ESTIMATED]]</f>
        <v>0</v>
      </c>
    </row>
    <row r="25" spans="1:5" ht="35.1" customHeight="1" x14ac:dyDescent="0.3">
      <c r="A25" s="30" t="s">
        <v>12</v>
      </c>
      <c r="B25" s="31">
        <v>3000</v>
      </c>
      <c r="C25" s="31">
        <v>3000</v>
      </c>
      <c r="D25" s="31">
        <f>Income[[#This Row],[ACTUAL]]+(10^-6)*ROW(Income[[#This Row],[ACTUAL]])</f>
        <v>3000.0000249999998</v>
      </c>
      <c r="E25" s="32">
        <f>Income[[#This Row],[ACTUAL]]-Income[[#This Row],[ESTIMATED]]</f>
        <v>0</v>
      </c>
    </row>
    <row r="26" spans="1:5" ht="35.1" customHeight="1" x14ac:dyDescent="0.3">
      <c r="A26" s="21" t="s">
        <v>13</v>
      </c>
      <c r="B26" s="22">
        <f>SUBTOTAL(109,Income[ESTIMATED])</f>
        <v>111500</v>
      </c>
      <c r="C26" s="22">
        <f>SUBTOTAL(109,Income[ACTUAL])</f>
        <v>117000</v>
      </c>
      <c r="D26" s="22"/>
      <c r="E26" s="22">
        <f>SUBTOTAL(109,Income[DIFFERENCE])</f>
        <v>5500</v>
      </c>
    </row>
  </sheetData>
  <mergeCells count="1">
    <mergeCell ref="A1:E2"/>
  </mergeCells>
  <dataValidations count="1">
    <dataValidation allowBlank="1" showInputMessage="1" showErrorMessage="1" errorTitle="ALERT" error="This cell is automatically populated and should not be overwitten. Overwriting this cell would break calculations in this worksheet." sqref="E5:E25" xr:uid="{D7992541-2D97-470A-A2F2-392214C041E8}"/>
  </dataValidations>
  <pageMargins left="0.7" right="0.7" top="0.75" bottom="0.75" header="0.3" footer="0.3"/>
  <pageSetup scale="7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052B-9402-44B4-BADA-0C74C9839BD7}">
  <dimension ref="A1:E28"/>
  <sheetViews>
    <sheetView zoomScale="80" zoomScaleNormal="80" workbookViewId="0">
      <selection activeCell="G6" sqref="G6"/>
    </sheetView>
  </sheetViews>
  <sheetFormatPr defaultColWidth="25.7109375" defaultRowHeight="35.1" customHeight="1" x14ac:dyDescent="0.3"/>
  <cols>
    <col min="1" max="16384" width="25.7109375" style="2"/>
  </cols>
  <sheetData>
    <row r="1" spans="1:5" ht="35.1" customHeight="1" x14ac:dyDescent="0.3">
      <c r="A1" s="36" t="s">
        <v>14</v>
      </c>
      <c r="B1" s="36"/>
      <c r="C1" s="36"/>
      <c r="D1" s="36"/>
      <c r="E1" s="36"/>
    </row>
    <row r="2" spans="1:5" ht="35.1" customHeight="1" thickBot="1" x14ac:dyDescent="0.35">
      <c r="A2" s="37"/>
      <c r="B2" s="37"/>
      <c r="C2" s="37"/>
      <c r="D2" s="37"/>
      <c r="E2" s="37"/>
    </row>
    <row r="3" spans="1:5" ht="35.1" customHeight="1" thickTop="1" x14ac:dyDescent="0.3"/>
    <row r="4" spans="1:5" ht="35.1" customHeight="1" x14ac:dyDescent="0.3">
      <c r="A4" s="33" t="s">
        <v>14</v>
      </c>
      <c r="B4" s="33" t="s">
        <v>1</v>
      </c>
      <c r="C4" s="33" t="s">
        <v>2</v>
      </c>
      <c r="D4" s="33" t="s">
        <v>3</v>
      </c>
      <c r="E4" s="33" t="s">
        <v>4</v>
      </c>
    </row>
    <row r="5" spans="1:5" ht="35.1" customHeight="1" x14ac:dyDescent="0.3">
      <c r="A5" s="12" t="s">
        <v>15</v>
      </c>
      <c r="B5" s="6">
        <v>3000</v>
      </c>
      <c r="C5" s="6">
        <v>2500</v>
      </c>
      <c r="D5" s="6">
        <f>Expenses[[#This Row],[ACTUAL]]+(10^-6)*ROW(Expenses[[#This Row],[ACTUAL]])</f>
        <v>2500.0000049999999</v>
      </c>
      <c r="E5" s="6">
        <f>Expenses[[#This Row],[ACTUAL]]-Expenses[[#This Row],[ESTIMATED]]</f>
        <v>-500</v>
      </c>
    </row>
    <row r="6" spans="1:5" ht="35.1" customHeight="1" x14ac:dyDescent="0.3">
      <c r="A6" s="10" t="s">
        <v>16</v>
      </c>
      <c r="B6" s="7">
        <v>2000</v>
      </c>
      <c r="C6" s="7">
        <v>2000</v>
      </c>
      <c r="D6" s="7">
        <f>Expenses[[#This Row],[ACTUAL]]+(10^-6)*ROW(Expenses[[#This Row],[ACTUAL]])</f>
        <v>2000.000006</v>
      </c>
      <c r="E6" s="7">
        <f>Expenses[[#This Row],[ACTUAL]]-Expenses[[#This Row],[ESTIMATED]]</f>
        <v>0</v>
      </c>
    </row>
    <row r="7" spans="1:5" ht="35.1" customHeight="1" x14ac:dyDescent="0.3">
      <c r="A7" s="12" t="s">
        <v>17</v>
      </c>
      <c r="B7" s="6">
        <v>1500</v>
      </c>
      <c r="C7" s="6">
        <v>2175</v>
      </c>
      <c r="D7" s="6">
        <f>Expenses[[#This Row],[ACTUAL]]+(10^-6)*ROW(Expenses[[#This Row],[ACTUAL]])</f>
        <v>2175.0000070000001</v>
      </c>
      <c r="E7" s="6">
        <f>Expenses[[#This Row],[ACTUAL]]-Expenses[[#This Row],[ESTIMATED]]</f>
        <v>675</v>
      </c>
    </row>
    <row r="8" spans="1:5" ht="35.1" customHeight="1" x14ac:dyDescent="0.3">
      <c r="A8" s="10" t="s">
        <v>18</v>
      </c>
      <c r="B8" s="7">
        <v>1000</v>
      </c>
      <c r="C8" s="7">
        <v>2500</v>
      </c>
      <c r="D8" s="7">
        <f>Expenses[[#This Row],[ACTUAL]]+(10^-6)*ROW(Expenses[[#This Row],[ACTUAL]])</f>
        <v>2500.000008</v>
      </c>
      <c r="E8" s="7">
        <f>Expenses[[#This Row],[ACTUAL]]-Expenses[[#This Row],[ESTIMATED]]</f>
        <v>1500</v>
      </c>
    </row>
    <row r="9" spans="1:5" ht="35.1" customHeight="1" x14ac:dyDescent="0.3">
      <c r="A9" s="12" t="s">
        <v>19</v>
      </c>
      <c r="B9" s="6">
        <v>500</v>
      </c>
      <c r="C9" s="6">
        <v>525</v>
      </c>
      <c r="D9" s="6">
        <f>Expenses[[#This Row],[ACTUAL]]+(10^-6)*ROW(Expenses[[#This Row],[ACTUAL]])</f>
        <v>525.00000899999998</v>
      </c>
      <c r="E9" s="6">
        <f>Expenses[[#This Row],[ACTUAL]]-Expenses[[#This Row],[ESTIMATED]]</f>
        <v>25</v>
      </c>
    </row>
    <row r="10" spans="1:5" ht="35.1" customHeight="1" x14ac:dyDescent="0.3">
      <c r="A10" s="10" t="s">
        <v>20</v>
      </c>
      <c r="B10" s="7">
        <v>1300</v>
      </c>
      <c r="C10" s="7">
        <v>1275</v>
      </c>
      <c r="D10" s="7">
        <f>Expenses[[#This Row],[ACTUAL]]+(10^-6)*ROW(Expenses[[#This Row],[ACTUAL]])</f>
        <v>1275.00001</v>
      </c>
      <c r="E10" s="7">
        <f>Expenses[[#This Row],[ACTUAL]]-Expenses[[#This Row],[ESTIMATED]]</f>
        <v>-25</v>
      </c>
    </row>
    <row r="11" spans="1:5" ht="35.1" customHeight="1" x14ac:dyDescent="0.3">
      <c r="A11" s="12" t="s">
        <v>21</v>
      </c>
      <c r="B11" s="6">
        <v>4500</v>
      </c>
      <c r="C11" s="6">
        <v>4600</v>
      </c>
      <c r="D11" s="6">
        <f>Expenses[[#This Row],[ACTUAL]]+(10^-6)*ROW(Expenses[[#This Row],[ACTUAL]])</f>
        <v>4600.0000110000001</v>
      </c>
      <c r="E11" s="6">
        <f>Expenses[[#This Row],[ACTUAL]]-Expenses[[#This Row],[ESTIMATED]]</f>
        <v>100</v>
      </c>
    </row>
    <row r="12" spans="1:5" ht="35.1" customHeight="1" x14ac:dyDescent="0.3">
      <c r="A12" s="10" t="s">
        <v>22</v>
      </c>
      <c r="B12" s="7">
        <v>2000</v>
      </c>
      <c r="C12" s="7">
        <v>2200</v>
      </c>
      <c r="D12" s="7">
        <f>Expenses[[#This Row],[ACTUAL]]+(10^-6)*ROW(Expenses[[#This Row],[ACTUAL]])</f>
        <v>2200.000012</v>
      </c>
      <c r="E12" s="7">
        <f>Expenses[[#This Row],[ACTUAL]]-Expenses[[#This Row],[ESTIMATED]]</f>
        <v>200</v>
      </c>
    </row>
    <row r="13" spans="1:5" ht="35.1" customHeight="1" x14ac:dyDescent="0.3">
      <c r="A13" s="12" t="s">
        <v>23</v>
      </c>
      <c r="B13" s="6">
        <v>1000</v>
      </c>
      <c r="C13" s="6">
        <v>800</v>
      </c>
      <c r="D13" s="6">
        <f>Expenses[[#This Row],[ACTUAL]]+(10^-6)*ROW(Expenses[[#This Row],[ACTUAL]])</f>
        <v>800.00001299999997</v>
      </c>
      <c r="E13" s="6">
        <f>Expenses[[#This Row],[ACTUAL]]-Expenses[[#This Row],[ESTIMATED]]</f>
        <v>-200</v>
      </c>
    </row>
    <row r="14" spans="1:5" ht="35.1" customHeight="1" x14ac:dyDescent="0.3">
      <c r="A14" s="10" t="s">
        <v>24</v>
      </c>
      <c r="B14" s="7">
        <v>800</v>
      </c>
      <c r="C14" s="7">
        <v>750</v>
      </c>
      <c r="D14" s="7">
        <f>Expenses[[#This Row],[ACTUAL]]+(10^-6)*ROW(Expenses[[#This Row],[ACTUAL]])</f>
        <v>750.00001399999996</v>
      </c>
      <c r="E14" s="7">
        <f>Expenses[[#This Row],[ACTUAL]]-Expenses[[#This Row],[ESTIMATED]]</f>
        <v>-50</v>
      </c>
    </row>
    <row r="15" spans="1:5" ht="35.1" customHeight="1" x14ac:dyDescent="0.3">
      <c r="A15" s="12" t="s">
        <v>25</v>
      </c>
      <c r="B15" s="6">
        <v>400</v>
      </c>
      <c r="C15" s="6">
        <v>350</v>
      </c>
      <c r="D15" s="6">
        <f>Expenses[[#This Row],[ACTUAL]]+(10^-6)*ROW(Expenses[[#This Row],[ACTUAL]])</f>
        <v>350.00001500000002</v>
      </c>
      <c r="E15" s="6">
        <f>Expenses[[#This Row],[ACTUAL]]-Expenses[[#This Row],[ESTIMATED]]</f>
        <v>-50</v>
      </c>
    </row>
    <row r="16" spans="1:5" ht="35.1" customHeight="1" x14ac:dyDescent="0.3">
      <c r="A16" s="10" t="s">
        <v>26</v>
      </c>
      <c r="B16" s="7">
        <v>4100</v>
      </c>
      <c r="C16" s="7">
        <v>1200</v>
      </c>
      <c r="D16" s="7">
        <f>Expenses[[#This Row],[ACTUAL]]+(10^-6)*ROW(Expenses[[#This Row],[ACTUAL]])</f>
        <v>1200.000016</v>
      </c>
      <c r="E16" s="7">
        <f>Expenses[[#This Row],[ACTUAL]]-Expenses[[#This Row],[ESTIMATED]]</f>
        <v>-2900</v>
      </c>
    </row>
    <row r="17" spans="1:5" ht="35.1" customHeight="1" x14ac:dyDescent="0.3">
      <c r="A17" s="12" t="s">
        <v>27</v>
      </c>
      <c r="B17" s="6">
        <v>400</v>
      </c>
      <c r="C17" s="6">
        <v>350</v>
      </c>
      <c r="D17" s="6">
        <f>Expenses[[#This Row],[ACTUAL]]+(10^-6)*ROW(Expenses[[#This Row],[ACTUAL]])</f>
        <v>350.00001700000001</v>
      </c>
      <c r="E17" s="6">
        <f>Expenses[[#This Row],[ACTUAL]]-Expenses[[#This Row],[ESTIMATED]]</f>
        <v>-50</v>
      </c>
    </row>
    <row r="18" spans="1:5" ht="35.1" customHeight="1" x14ac:dyDescent="0.3">
      <c r="A18" s="10" t="s">
        <v>41</v>
      </c>
      <c r="B18" s="7">
        <v>-3300</v>
      </c>
      <c r="C18" s="7">
        <v>-500</v>
      </c>
      <c r="D18" s="7">
        <f>Expenses[[#This Row],[ACTUAL]]+(10^-6)*ROW(Expenses[[#This Row],[ACTUAL]])</f>
        <v>-499.99998199999999</v>
      </c>
      <c r="E18" s="7">
        <f>Expenses[[#This Row],[ACTUAL]]-Expenses[[#This Row],[ESTIMATED]]</f>
        <v>2800</v>
      </c>
    </row>
    <row r="19" spans="1:5" ht="35.1" customHeight="1" x14ac:dyDescent="0.3">
      <c r="A19" s="12" t="s">
        <v>41</v>
      </c>
      <c r="B19" s="6">
        <v>-7000</v>
      </c>
      <c r="C19" s="6">
        <v>-1350</v>
      </c>
      <c r="D19" s="6">
        <f>Expenses[[#This Row],[ACTUAL]]+(10^-6)*ROW(Expenses[[#This Row],[ACTUAL]])</f>
        <v>-1349.9999809999999</v>
      </c>
      <c r="E19" s="6">
        <f>Expenses[[#This Row],[ACTUAL]]-Expenses[[#This Row],[ESTIMATED]]</f>
        <v>5650</v>
      </c>
    </row>
    <row r="20" spans="1:5" ht="35.25" customHeight="1" x14ac:dyDescent="0.3">
      <c r="A20" s="10" t="s">
        <v>41</v>
      </c>
      <c r="B20" s="7">
        <v>-10700</v>
      </c>
      <c r="C20" s="7">
        <v>-2200</v>
      </c>
      <c r="D20" s="7">
        <f>Expenses[[#This Row],[ACTUAL]]+(10^-6)*ROW(Expenses[[#This Row],[ACTUAL]])</f>
        <v>-2199.9999800000001</v>
      </c>
      <c r="E20" s="7">
        <f>Expenses[[#This Row],[ACTUAL]]-Expenses[[#This Row],[ESTIMATED]]</f>
        <v>8500</v>
      </c>
    </row>
    <row r="21" spans="1:5" ht="35.1" customHeight="1" x14ac:dyDescent="0.3">
      <c r="A21" s="12" t="s">
        <v>41</v>
      </c>
      <c r="B21" s="6">
        <v>-14400</v>
      </c>
      <c r="C21" s="6">
        <v>-3050</v>
      </c>
      <c r="D21" s="6">
        <f>Expenses[[#This Row],[ACTUAL]]+(10^-6)*ROW(Expenses[[#This Row],[ACTUAL]])</f>
        <v>-3049.9999790000002</v>
      </c>
      <c r="E21" s="6">
        <f>Expenses[[#This Row],[ACTUAL]]-Expenses[[#This Row],[ESTIMATED]]</f>
        <v>11350</v>
      </c>
    </row>
    <row r="22" spans="1:5" ht="35.1" customHeight="1" x14ac:dyDescent="0.3">
      <c r="A22" s="10" t="s">
        <v>41</v>
      </c>
      <c r="B22" s="7">
        <v>-18100</v>
      </c>
      <c r="C22" s="7">
        <v>-3900</v>
      </c>
      <c r="D22" s="7">
        <f>Expenses[[#This Row],[ACTUAL]]+(10^-6)*ROW(Expenses[[#This Row],[ACTUAL]])</f>
        <v>-3899.9999779999998</v>
      </c>
      <c r="E22" s="7">
        <f>Expenses[[#This Row],[ACTUAL]]-Expenses[[#This Row],[ESTIMATED]]</f>
        <v>14200</v>
      </c>
    </row>
    <row r="23" spans="1:5" ht="35.1" customHeight="1" x14ac:dyDescent="0.3">
      <c r="A23" s="12" t="s">
        <v>41</v>
      </c>
      <c r="B23" s="6">
        <v>-21800</v>
      </c>
      <c r="C23" s="6">
        <v>-4750</v>
      </c>
      <c r="D23" s="6">
        <f>Expenses[[#This Row],[ACTUAL]]+(10^-6)*ROW(Expenses[[#This Row],[ACTUAL]])</f>
        <v>-4749.9999770000004</v>
      </c>
      <c r="E23" s="6">
        <f>Expenses[[#This Row],[ACTUAL]]-Expenses[[#This Row],[ESTIMATED]]</f>
        <v>17050</v>
      </c>
    </row>
    <row r="24" spans="1:5" ht="35.1" customHeight="1" x14ac:dyDescent="0.3">
      <c r="A24" s="10" t="s">
        <v>41</v>
      </c>
      <c r="B24" s="7">
        <v>-14400</v>
      </c>
      <c r="C24" s="7">
        <v>-3050</v>
      </c>
      <c r="D24" s="7">
        <f>Expenses[[#This Row],[ACTUAL]]+(10^-6)*ROW(Expenses[[#This Row],[ACTUAL]])</f>
        <v>-3049.9999760000001</v>
      </c>
      <c r="E24" s="34">
        <f>Expenses[[#This Row],[ACTUAL]]-Expenses[[#This Row],[ESTIMATED]]</f>
        <v>11350</v>
      </c>
    </row>
    <row r="25" spans="1:5" ht="35.1" customHeight="1" x14ac:dyDescent="0.3">
      <c r="A25" s="12" t="s">
        <v>41</v>
      </c>
      <c r="B25" s="6">
        <v>-18100</v>
      </c>
      <c r="C25" s="6">
        <v>-3900</v>
      </c>
      <c r="D25" s="6">
        <f>Expenses[[#This Row],[ACTUAL]]+(10^-6)*ROW(Expenses[[#This Row],[ACTUAL]])</f>
        <v>-3899.9999750000002</v>
      </c>
      <c r="E25" s="35">
        <f>Expenses[[#This Row],[ACTUAL]]-Expenses[[#This Row],[ESTIMATED]]</f>
        <v>14200</v>
      </c>
    </row>
    <row r="26" spans="1:5" ht="35.1" customHeight="1" x14ac:dyDescent="0.3">
      <c r="A26" s="10" t="s">
        <v>41</v>
      </c>
      <c r="B26" s="7">
        <v>-21800</v>
      </c>
      <c r="C26" s="7">
        <v>-4750</v>
      </c>
      <c r="D26" s="7">
        <f>Expenses[[#This Row],[ACTUAL]]+(10^-6)*ROW(Expenses[[#This Row],[ACTUAL]])</f>
        <v>-4749.9999740000003</v>
      </c>
      <c r="E26" s="34">
        <f>Expenses[[#This Row],[ACTUAL]]-Expenses[[#This Row],[ESTIMATED]]</f>
        <v>17050</v>
      </c>
    </row>
    <row r="27" spans="1:5" ht="35.1" customHeight="1" x14ac:dyDescent="0.3">
      <c r="A27" s="12" t="s">
        <v>41</v>
      </c>
      <c r="B27" s="6">
        <v>-25500</v>
      </c>
      <c r="C27" s="6">
        <v>-5600</v>
      </c>
      <c r="D27" s="6">
        <f>Expenses[[#This Row],[ACTUAL]]+(10^-6)*ROW(Expenses[[#This Row],[ACTUAL]])</f>
        <v>-5599.999973</v>
      </c>
      <c r="E27" s="35">
        <f>Expenses[[#This Row],[ACTUAL]]-Expenses[[#This Row],[ESTIMATED]]</f>
        <v>19900</v>
      </c>
    </row>
    <row r="28" spans="1:5" ht="35.1" customHeight="1" x14ac:dyDescent="0.3">
      <c r="A28" s="19" t="s">
        <v>28</v>
      </c>
      <c r="B28" s="20">
        <f>SUBTOTAL(109,Expenses[ESTIMATED])</f>
        <v>-132600</v>
      </c>
      <c r="C28" s="20">
        <f>SUBTOTAL(109,Expenses[ACTUAL])</f>
        <v>-11825</v>
      </c>
      <c r="D28" s="20"/>
      <c r="E28" s="20">
        <f>SUBTOTAL(109,Expenses[DIFFERENCE])</f>
        <v>120775</v>
      </c>
    </row>
  </sheetData>
  <mergeCells count="1">
    <mergeCell ref="A1:E2"/>
  </mergeCells>
  <dataValidations disablePrompts="1" count="1">
    <dataValidation allowBlank="1" showInputMessage="1" showErrorMessage="1" errorTitle="ALERT" error="This cell is automatically populated and should not be overwitten. Overwriting this cell would break calculations in this worksheet." sqref="E5:E27" xr:uid="{61B4EA26-39B2-49D6-B7FC-0814ED9B6000}"/>
  </dataValidations>
  <pageMargins left="0.7" right="0.7" top="0.75" bottom="0.75" header="0.3" footer="0.3"/>
  <pageSetup scale="7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6C86-2BDD-449E-B217-A6ABC402B43D}">
  <dimension ref="A1:E17"/>
  <sheetViews>
    <sheetView zoomScale="89" zoomScaleNormal="89" workbookViewId="0">
      <selection activeCell="A4" sqref="A4:E4"/>
    </sheetView>
  </sheetViews>
  <sheetFormatPr defaultColWidth="22.7109375" defaultRowHeight="35.1" customHeight="1" x14ac:dyDescent="0.3"/>
  <cols>
    <col min="1" max="1" width="35.7109375" style="3" customWidth="1"/>
    <col min="2" max="16384" width="22.7109375" style="2"/>
  </cols>
  <sheetData>
    <row r="1" spans="1:5" ht="35.1" customHeight="1" x14ac:dyDescent="0.3">
      <c r="A1" s="36" t="s">
        <v>35</v>
      </c>
      <c r="B1" s="36"/>
      <c r="C1" s="36"/>
      <c r="D1" s="36"/>
      <c r="E1" s="36"/>
    </row>
    <row r="2" spans="1:5" ht="35.1" customHeight="1" thickBot="1" x14ac:dyDescent="0.35">
      <c r="A2" s="37"/>
      <c r="B2" s="37"/>
      <c r="C2" s="37"/>
      <c r="D2" s="37"/>
      <c r="E2" s="37"/>
    </row>
    <row r="3" spans="1:5" ht="35.1" customHeight="1" thickTop="1" x14ac:dyDescent="0.3"/>
    <row r="4" spans="1:5" ht="35.1" customHeight="1" x14ac:dyDescent="0.3">
      <c r="A4" s="39" t="s">
        <v>29</v>
      </c>
      <c r="B4" s="39"/>
      <c r="C4" s="39"/>
      <c r="D4" s="39"/>
      <c r="E4" s="39"/>
    </row>
    <row r="5" spans="1:5" ht="35.1" customHeight="1" x14ac:dyDescent="0.3">
      <c r="A5" s="8" t="s">
        <v>30</v>
      </c>
      <c r="B5" s="9" t="s">
        <v>1</v>
      </c>
      <c r="C5" s="9" t="s">
        <v>2</v>
      </c>
      <c r="D5" s="9" t="s">
        <v>4</v>
      </c>
      <c r="E5" s="9" t="s">
        <v>31</v>
      </c>
    </row>
    <row r="6" spans="1:5" ht="35.1" customHeight="1" x14ac:dyDescent="0.3">
      <c r="A6" s="10" t="s">
        <v>32</v>
      </c>
      <c r="B6" s="7">
        <f>[1]!Income[[#Totals],[ESTIMATED]]</f>
        <v>78500</v>
      </c>
      <c r="C6" s="7">
        <f>[1]!Income[[#Totals],[ACTUAL]]</f>
        <v>84000</v>
      </c>
      <c r="D6" s="7">
        <f>Table2[[#This Row],[ACTUAL]]-Table2[[#This Row],[ESTIMATED]]</f>
        <v>5500</v>
      </c>
      <c r="E6" s="11">
        <f>Table2[[#This Row],[ACTUAL]]/Table2[[#This Row],[ESTIMATED]]-1</f>
        <v>7.0063694267515908E-2</v>
      </c>
    </row>
    <row r="7" spans="1:5" ht="35.1" customHeight="1" x14ac:dyDescent="0.3">
      <c r="A7" s="12" t="s">
        <v>33</v>
      </c>
      <c r="B7" s="6">
        <f>[1]!Expenses[[#Totals],[ESTIMATED]]</f>
        <v>22500</v>
      </c>
      <c r="C7" s="6">
        <f>[1]!Expenses[[#Totals],[ACTUAL]]</f>
        <v>21225</v>
      </c>
      <c r="D7" s="6">
        <f>Table2[[#This Row],[ACTUAL]]-Table2[[#This Row],[ESTIMATED]]</f>
        <v>-1275</v>
      </c>
      <c r="E7" s="13">
        <f>Table2[[#This Row],[ACTUAL]]/Table2[[#This Row],[ESTIMATED]]-1</f>
        <v>-5.6666666666666643E-2</v>
      </c>
    </row>
    <row r="8" spans="1:5" ht="35.1" customHeight="1" x14ac:dyDescent="0.3">
      <c r="A8" s="14" t="s">
        <v>34</v>
      </c>
      <c r="B8" s="15">
        <f>B6-B7</f>
        <v>56000</v>
      </c>
      <c r="C8" s="15">
        <f t="shared" ref="C8" si="0">C6-C7</f>
        <v>62775</v>
      </c>
      <c r="D8" s="15">
        <f>SUBTOTAL(109,Table2[DIFFERENCE])</f>
        <v>4225</v>
      </c>
      <c r="E8" s="16">
        <f>Table2[[#Totals],[ACTUAL]]/Table2[[#Totals],[ESTIMATED]]-1</f>
        <v>0.12098214285714293</v>
      </c>
    </row>
    <row r="10" spans="1:5" ht="35.1" customHeight="1" x14ac:dyDescent="0.3">
      <c r="A10" s="39" t="s">
        <v>38</v>
      </c>
      <c r="B10" s="39"/>
      <c r="C10" s="39"/>
      <c r="D10" s="39"/>
      <c r="E10" s="39"/>
    </row>
    <row r="11" spans="1:5" ht="35.1" customHeight="1" x14ac:dyDescent="0.3">
      <c r="A11" s="8" t="s">
        <v>36</v>
      </c>
      <c r="B11" s="40" t="s">
        <v>39</v>
      </c>
      <c r="C11" s="40"/>
      <c r="D11" s="40" t="s">
        <v>40</v>
      </c>
      <c r="E11" s="40"/>
    </row>
    <row r="12" spans="1:5" ht="35.1" customHeight="1" x14ac:dyDescent="0.3">
      <c r="A12" s="10" t="str">
        <f>INDEX([1]!Expenses[#Data],MATCH([1]!Top5Expenses[[#This Row],[AMOUNT]],[1]!Expenses[TOP 5 AMOUNT],0),1)</f>
        <v>Food &amp; Dining</v>
      </c>
      <c r="B12" s="41">
        <f>LARGE([1]!Expenses[TOP 5 AMOUNT],1)</f>
        <v>4600.0000120000004</v>
      </c>
      <c r="C12" s="41"/>
      <c r="D12" s="42">
        <f>[1]!Top5Expenses[[#This Row],[AMOUNT]]/$D$7</f>
        <v>-3.6078431466666672</v>
      </c>
      <c r="E12" s="42"/>
    </row>
    <row r="13" spans="1:5" ht="35.1" customHeight="1" x14ac:dyDescent="0.3">
      <c r="A13" s="12" t="str">
        <f>INDEX([1]!Expenses[#Data],MATCH([1]!Top5Expenses[[#This Row],[AMOUNT]],[1]!Expenses[TOP 5 AMOUNT],0),1)</f>
        <v>Personal Care</v>
      </c>
      <c r="B13" s="38">
        <f>LARGE([1]!Expenses[TOP 5 AMOUNT],2)</f>
        <v>2500.0000089999999</v>
      </c>
      <c r="C13" s="38"/>
      <c r="D13" s="43">
        <f>[1]!Top5Expenses[[#This Row],[AMOUNT]]/$D$7</f>
        <v>-1.9607843207843136</v>
      </c>
      <c r="E13" s="43"/>
    </row>
    <row r="14" spans="1:5" ht="35.1" customHeight="1" x14ac:dyDescent="0.3">
      <c r="A14" s="10" t="str">
        <f>INDEX([1]!Expenses[#Data],MATCH([1]!Top5Expenses[[#This Row],[AMOUNT]],[1]!Expenses[TOP 5 AMOUNT],0),1)</f>
        <v>Entertainment</v>
      </c>
      <c r="B14" s="41">
        <f>LARGE([1]!Expenses[TOP 5 AMOUNT],3)</f>
        <v>2500.0000060000002</v>
      </c>
      <c r="C14" s="41"/>
      <c r="D14" s="42">
        <f>[1]!Top5Expenses[[#This Row],[AMOUNT]]/$D$7</f>
        <v>-1.9607843184313727</v>
      </c>
      <c r="E14" s="42"/>
    </row>
    <row r="15" spans="1:5" ht="35.1" customHeight="1" x14ac:dyDescent="0.3">
      <c r="A15" s="12" t="str">
        <f>INDEX([1]!Expenses[#Data],MATCH([1]!Top5Expenses[[#This Row],[AMOUNT]],[1]!Expenses[TOP 5 AMOUNT],0),1)</f>
        <v>Gifts &amp; Donations</v>
      </c>
      <c r="B15" s="38">
        <f>LARGE([1]!Expenses[TOP 5 AMOUNT],4)</f>
        <v>2200.0000129999999</v>
      </c>
      <c r="C15" s="38"/>
      <c r="D15" s="43">
        <f>[1]!Top5Expenses[[#This Row],[AMOUNT]]/$D$7</f>
        <v>-1.7254902062745097</v>
      </c>
      <c r="E15" s="43"/>
    </row>
    <row r="16" spans="1:5" ht="35.1" customHeight="1" x14ac:dyDescent="0.3">
      <c r="A16" s="10" t="str">
        <f>INDEX([1]!Expenses[#Data],MATCH([1]!Top5Expenses[[#This Row],[AMOUNT]],[1]!Expenses[TOP 5 AMOUNT],0),1)</f>
        <v>Shopping</v>
      </c>
      <c r="B16" s="41">
        <f>LARGE([1]!Expenses[TOP 5 AMOUNT],5)</f>
        <v>2175.000008</v>
      </c>
      <c r="C16" s="41"/>
      <c r="D16" s="42">
        <f>[1]!Top5Expenses[[#This Row],[AMOUNT]]/$D$7</f>
        <v>-1.7058823592156862</v>
      </c>
      <c r="E16" s="42"/>
    </row>
    <row r="17" spans="1:5" s="18" customFormat="1" ht="35.1" customHeight="1" x14ac:dyDescent="0.25">
      <c r="A17" s="17" t="s">
        <v>37</v>
      </c>
      <c r="B17" s="45">
        <f>SUBTOTAL(109,[1]!Top5Expenses[AMOUNT])</f>
        <v>13975.000047999998</v>
      </c>
      <c r="C17" s="45"/>
      <c r="D17" s="44">
        <f>SUBTOTAL(109,[1]!Top5Expenses[% OF EXPENSES])</f>
        <v>0.65842167481743219</v>
      </c>
      <c r="E17" s="44"/>
    </row>
  </sheetData>
  <mergeCells count="17">
    <mergeCell ref="D14:E14"/>
    <mergeCell ref="D15:E15"/>
    <mergeCell ref="D17:E17"/>
    <mergeCell ref="B14:C14"/>
    <mergeCell ref="B15:C15"/>
    <mergeCell ref="B16:C16"/>
    <mergeCell ref="B17:C17"/>
    <mergeCell ref="D16:E16"/>
    <mergeCell ref="B13:C13"/>
    <mergeCell ref="A4:E4"/>
    <mergeCell ref="A1:E2"/>
    <mergeCell ref="A10:E10"/>
    <mergeCell ref="B11:C11"/>
    <mergeCell ref="B12:C12"/>
    <mergeCell ref="D11:E11"/>
    <mergeCell ref="D12:E12"/>
    <mergeCell ref="D13:E13"/>
  </mergeCells>
  <conditionalFormatting sqref="B11">
    <cfRule type="cellIs" dxfId="17" priority="5" operator="lessThan">
      <formula>0</formula>
    </cfRule>
  </conditionalFormatting>
  <conditionalFormatting sqref="B12:B17">
    <cfRule type="cellIs" dxfId="16" priority="4" operator="lessThan">
      <formula>0</formula>
    </cfRule>
  </conditionalFormatting>
  <conditionalFormatting sqref="D11">
    <cfRule type="cellIs" dxfId="15" priority="3" operator="lessThan">
      <formula>0</formula>
    </cfRule>
  </conditionalFormatting>
  <conditionalFormatting sqref="D17">
    <cfRule type="cellIs" dxfId="14" priority="2" operator="lessThan">
      <formula>0</formula>
    </cfRule>
  </conditionalFormatting>
  <conditionalFormatting sqref="D17">
    <cfRule type="cellIs" dxfId="13" priority="1" operator="lessThan">
      <formula>0</formula>
    </cfRule>
  </conditionalFormatting>
  <pageMargins left="0.7" right="0.7" top="0.75" bottom="0.75" header="0.3" footer="0.3"/>
  <pageSetup scale="7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</vt:lpstr>
      <vt:lpstr>Expenses</vt:lpstr>
      <vt:lpstr>Budget Tracker</vt:lpstr>
      <vt:lpstr>'Budget Tracker'!Print_Area</vt:lpstr>
      <vt:lpstr>Expenses!Print_Area</vt:lpstr>
      <vt:lpstr>Income!Print_Area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Sunbal</cp:lastModifiedBy>
  <cp:lastPrinted>2022-09-06T07:22:46Z</cp:lastPrinted>
  <dcterms:created xsi:type="dcterms:W3CDTF">2022-08-26T10:24:24Z</dcterms:created>
  <dcterms:modified xsi:type="dcterms:W3CDTF">2022-09-06T07:22:48Z</dcterms:modified>
</cp:coreProperties>
</file>